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yshka\Desktop\"/>
    </mc:Choice>
  </mc:AlternateContent>
  <xr:revisionPtr revIDLastSave="0" documentId="13_ncr:1_{4B830369-13F2-412D-9394-A2BEE3738BE8}" xr6:coauthVersionLast="31" xr6:coauthVersionMax="31" xr10:uidLastSave="{00000000-0000-0000-0000-000000000000}"/>
  <bookViews>
    <workbookView xWindow="0" yWindow="0" windowWidth="20730" windowHeight="11760" activeTab="3" xr2:uid="{00000000-000D-0000-FFFF-FFFF00000000}"/>
  </bookViews>
  <sheets>
    <sheet name="Конкурсы 9" sheetId="5" r:id="rId1"/>
    <sheet name="Поход 9" sheetId="6" r:id="rId2"/>
    <sheet name="КТМ9" sheetId="10" r:id="rId3"/>
    <sheet name="Сводный 9" sheetId="9" r:id="rId4"/>
    <sheet name="Лист3" sheetId="7" r:id="rId5"/>
  </sheets>
  <definedNames>
    <definedName name="Print_Area" localSheetId="0">'Конкурсы 9'!$A$1:$AB$44</definedName>
    <definedName name="Print_Area" localSheetId="2">КТМ9!$A$1:$AF$45</definedName>
    <definedName name="Print_Area" localSheetId="1">'Поход 9'!$A$1:$AC$31</definedName>
    <definedName name="Print_Area" localSheetId="3">'Сводный 9'!$A$1:$AA$43</definedName>
  </definedNames>
  <calcPr calcId="179017"/>
</workbook>
</file>

<file path=xl/calcChain.xml><?xml version="1.0" encoding="utf-8"?>
<calcChain xmlns="http://schemas.openxmlformats.org/spreadsheetml/2006/main">
  <c r="AE14" i="10" l="1"/>
  <c r="J15" i="9"/>
  <c r="J13" i="9"/>
  <c r="J11" i="9"/>
  <c r="AD13" i="10"/>
  <c r="AE13" i="10" s="1"/>
  <c r="J12" i="9" s="1"/>
  <c r="AA13" i="6"/>
  <c r="Z13" i="5"/>
  <c r="AA13" i="5" s="1"/>
  <c r="H11" i="9" s="1"/>
  <c r="Z21" i="9"/>
  <c r="J18" i="9"/>
  <c r="I14" i="9"/>
  <c r="AD20" i="10"/>
  <c r="AE20" i="10" s="1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E24" i="10" s="1"/>
  <c r="AD23" i="10"/>
  <c r="AE23" i="10" s="1"/>
  <c r="AD22" i="10"/>
  <c r="AE22" i="10" s="1"/>
  <c r="AD19" i="10"/>
  <c r="AD21" i="10"/>
  <c r="AE21" i="10" s="1"/>
  <c r="J19" i="9" s="1"/>
  <c r="AD18" i="10"/>
  <c r="AD15" i="10"/>
  <c r="AD16" i="10"/>
  <c r="AD17" i="10"/>
  <c r="AD12" i="10"/>
  <c r="AD14" i="10"/>
  <c r="H19" i="9"/>
  <c r="H14" i="9"/>
  <c r="H12" i="9"/>
  <c r="I38" i="9"/>
  <c r="I37" i="9"/>
  <c r="I36" i="9"/>
  <c r="I35" i="9"/>
  <c r="H35" i="9"/>
  <c r="Z35" i="9" s="1"/>
  <c r="I34" i="9"/>
  <c r="I33" i="9"/>
  <c r="I32" i="9"/>
  <c r="H32" i="9"/>
  <c r="Z32" i="9" s="1"/>
  <c r="J31" i="9"/>
  <c r="I31" i="9"/>
  <c r="H31" i="9"/>
  <c r="Z31" i="9" s="1"/>
  <c r="J30" i="9"/>
  <c r="I30" i="9"/>
  <c r="H30" i="9"/>
  <c r="Z30" i="9" s="1"/>
  <c r="J29" i="9"/>
  <c r="I29" i="9"/>
  <c r="H29" i="9"/>
  <c r="Z29" i="9" s="1"/>
  <c r="J28" i="9"/>
  <c r="I28" i="9"/>
  <c r="H28" i="9"/>
  <c r="Z28" i="9" s="1"/>
  <c r="J27" i="9"/>
  <c r="I27" i="9"/>
  <c r="H27" i="9"/>
  <c r="Z27" i="9" s="1"/>
  <c r="J26" i="9"/>
  <c r="I26" i="9"/>
  <c r="H26" i="9"/>
  <c r="Z26" i="9" s="1"/>
  <c r="J25" i="9"/>
  <c r="I25" i="9"/>
  <c r="H25" i="9"/>
  <c r="Z25" i="9" s="1"/>
  <c r="J24" i="9"/>
  <c r="I24" i="9"/>
  <c r="H24" i="9"/>
  <c r="Z24" i="9" s="1"/>
  <c r="J23" i="9"/>
  <c r="I23" i="9"/>
  <c r="H23" i="9"/>
  <c r="Z23" i="9" s="1"/>
  <c r="J22" i="9"/>
  <c r="I22" i="9"/>
  <c r="H22" i="9"/>
  <c r="Z22" i="9" s="1"/>
  <c r="AA14" i="6"/>
  <c r="AA15" i="6"/>
  <c r="AA16" i="6"/>
  <c r="AB16" i="6" s="1"/>
  <c r="I16" i="9" s="1"/>
  <c r="AA17" i="6"/>
  <c r="AA18" i="6"/>
  <c r="AB18" i="6" s="1"/>
  <c r="I15" i="9" s="1"/>
  <c r="AA19" i="6"/>
  <c r="AB20" i="6" s="1"/>
  <c r="AA20" i="6"/>
  <c r="AA21" i="6"/>
  <c r="AA12" i="6"/>
  <c r="AB13" i="6" s="1"/>
  <c r="I12" i="9" s="1"/>
  <c r="AA27" i="6"/>
  <c r="AB27" i="6" s="1"/>
  <c r="AA26" i="6"/>
  <c r="AB26" i="6" s="1"/>
  <c r="AA25" i="6"/>
  <c r="AB25" i="6" s="1"/>
  <c r="AA24" i="6"/>
  <c r="AB24" i="6" s="1"/>
  <c r="AA23" i="6"/>
  <c r="AB23" i="6" s="1"/>
  <c r="AA22" i="6"/>
  <c r="AB22" i="6" s="1"/>
  <c r="Z19" i="5"/>
  <c r="Z21" i="5"/>
  <c r="Z20" i="5"/>
  <c r="AA20" i="5" s="1"/>
  <c r="H18" i="9" s="1"/>
  <c r="Z17" i="5"/>
  <c r="AA17" i="5" s="1"/>
  <c r="H15" i="9" s="1"/>
  <c r="Z16" i="5"/>
  <c r="Z15" i="5"/>
  <c r="AA15" i="5" s="1"/>
  <c r="H16" i="9" s="1"/>
  <c r="Z18" i="5"/>
  <c r="AA18" i="5" s="1"/>
  <c r="H17" i="9" s="1"/>
  <c r="Z12" i="5"/>
  <c r="Z14" i="5"/>
  <c r="AA14" i="5" s="1"/>
  <c r="H13" i="9" s="1"/>
  <c r="AE18" i="10" l="1"/>
  <c r="AE16" i="10"/>
  <c r="J14" i="9" s="1"/>
  <c r="Z14" i="9" s="1"/>
  <c r="AB14" i="6"/>
  <c r="I13" i="9" s="1"/>
  <c r="AE17" i="10"/>
  <c r="J16" i="9" s="1"/>
  <c r="Z16" i="9" s="1"/>
  <c r="AA21" i="5"/>
  <c r="H20" i="9" s="1"/>
  <c r="AB21" i="6"/>
  <c r="I19" i="9" s="1"/>
  <c r="H36" i="9"/>
  <c r="Z36" i="9" s="1"/>
  <c r="H38" i="9"/>
  <c r="Z38" i="9" s="1"/>
  <c r="Z11" i="9"/>
  <c r="AH19" i="10"/>
  <c r="Z17" i="9"/>
  <c r="Z19" i="9"/>
  <c r="Z15" i="9"/>
  <c r="Z12" i="9"/>
  <c r="Z13" i="9"/>
  <c r="Z20" i="9"/>
  <c r="Z18" i="9"/>
  <c r="AH17" i="10"/>
  <c r="AE35" i="10"/>
  <c r="AE39" i="10"/>
  <c r="AH25" i="10"/>
  <c r="AE27" i="10" s="1"/>
  <c r="AH16" i="10"/>
  <c r="AE36" i="10"/>
  <c r="AE32" i="10"/>
  <c r="AE28" i="10"/>
  <c r="AE38" i="10"/>
  <c r="AE34" i="10"/>
  <c r="AE30" i="10"/>
  <c r="AE29" i="10"/>
  <c r="AE33" i="10"/>
  <c r="AE37" i="10"/>
  <c r="J32" i="9"/>
  <c r="AD14" i="5"/>
  <c r="AD18" i="5"/>
  <c r="H33" i="9" l="1"/>
  <c r="Z33" i="9" s="1"/>
  <c r="H37" i="9"/>
  <c r="Z37" i="9" s="1"/>
  <c r="H34" i="9"/>
  <c r="Z34" i="9" s="1"/>
  <c r="AE26" i="10"/>
  <c r="AE25" i="10"/>
  <c r="AE31" i="10"/>
  <c r="J38" i="9"/>
  <c r="J34" i="9"/>
  <c r="J37" i="9"/>
  <c r="J33" i="9"/>
  <c r="J36" i="9"/>
  <c r="J35" i="9"/>
</calcChain>
</file>

<file path=xl/sharedStrings.xml><?xml version="1.0" encoding="utf-8"?>
<sst xmlns="http://schemas.openxmlformats.org/spreadsheetml/2006/main" count="314" uniqueCount="109">
  <si>
    <t>Дисциплинарный штраф</t>
  </si>
  <si>
    <t>Итог</t>
  </si>
  <si>
    <t>№ п/п</t>
  </si>
  <si>
    <t>Учреждение</t>
  </si>
  <si>
    <t>Руководитель</t>
  </si>
  <si>
    <t>№ команды</t>
  </si>
  <si>
    <t>Команда</t>
  </si>
  <si>
    <t>Сумма баллов</t>
  </si>
  <si>
    <t>Место</t>
  </si>
  <si>
    <t>Сумма зачетных баллов</t>
  </si>
  <si>
    <t>Результаты команд на этапах КТМ</t>
  </si>
  <si>
    <t>Результаты команд по виду "Туристский поход"</t>
  </si>
  <si>
    <t xml:space="preserve">Маршрут               (Макс. балл) </t>
  </si>
  <si>
    <t>Задание 1</t>
  </si>
  <si>
    <t>Задание 2</t>
  </si>
  <si>
    <t>Задание 3</t>
  </si>
  <si>
    <t>Прохождение маршрута</t>
  </si>
  <si>
    <t>КТМ</t>
  </si>
  <si>
    <t>Контрольное задание-2</t>
  </si>
  <si>
    <t>Контрольное задание-3</t>
  </si>
  <si>
    <t>Краеведческон задание-2</t>
  </si>
  <si>
    <t>ПРОТОКОЛ</t>
  </si>
  <si>
    <t>ТУРИСТСКИЙ ПОХОД</t>
  </si>
  <si>
    <t>соревнований по виду</t>
  </si>
  <si>
    <t>Главный секретарь</t>
  </si>
  <si>
    <t>Н.В. Александров</t>
  </si>
  <si>
    <t xml:space="preserve">Главный судья </t>
  </si>
  <si>
    <t>Параллельные веревки</t>
  </si>
  <si>
    <t>Навесная переправа</t>
  </si>
  <si>
    <t>Переправа по бревну</t>
  </si>
  <si>
    <t>Преодоление болота по кладям</t>
  </si>
  <si>
    <t>Веревочный парк</t>
  </si>
  <si>
    <t>Пойми меня</t>
  </si>
  <si>
    <t>Контрольные фото</t>
  </si>
  <si>
    <t>Контрольное сообщение</t>
  </si>
  <si>
    <t>Контрольные вопросы</t>
  </si>
  <si>
    <t>Конкурсная программа</t>
  </si>
  <si>
    <t xml:space="preserve">Баллы </t>
  </si>
  <si>
    <t>КОНКУРСНАЯ ПРОГРАММА</t>
  </si>
  <si>
    <t xml:space="preserve">Результаты команд на этапах </t>
  </si>
  <si>
    <t>Минное поле</t>
  </si>
  <si>
    <t>Кроссворд</t>
  </si>
  <si>
    <t>Мастера макраме</t>
  </si>
  <si>
    <t>Внимательный читатель</t>
  </si>
  <si>
    <t>Увлекательная топография</t>
  </si>
  <si>
    <t>Группа</t>
  </si>
  <si>
    <t>А-2</t>
  </si>
  <si>
    <t>Б-2</t>
  </si>
  <si>
    <t xml:space="preserve">Группа </t>
  </si>
  <si>
    <t>Бивуак 1</t>
  </si>
  <si>
    <t>Бивуак 2</t>
  </si>
  <si>
    <t>Первая помощь</t>
  </si>
  <si>
    <t>Сходящиеся перила</t>
  </si>
  <si>
    <t>Подъем</t>
  </si>
  <si>
    <t>Крутонаклонные и вертикальные перила</t>
  </si>
  <si>
    <t>Дух гор</t>
  </si>
  <si>
    <t>Узелки</t>
  </si>
  <si>
    <t>Романова Елена Сергеевна</t>
  </si>
  <si>
    <t>Мельникова Татьяна Борисовна</t>
  </si>
  <si>
    <t>ГБОУ Школа №827</t>
  </si>
  <si>
    <t>Александрова Ирина Николаевна</t>
  </si>
  <si>
    <t>Егорова Инна Владимировна</t>
  </si>
  <si>
    <t>Кузин Олег Сергеевич</t>
  </si>
  <si>
    <t>Рослякова Татьяна Владимировна</t>
  </si>
  <si>
    <t>Б-1</t>
  </si>
  <si>
    <t>Терентьева Людмила Анатольевна</t>
  </si>
  <si>
    <t>Викторина</t>
  </si>
  <si>
    <t>Знатоки военной истории России</t>
  </si>
  <si>
    <t>Увлекательная ботаника</t>
  </si>
  <si>
    <t>Условный знак</t>
  </si>
  <si>
    <t>Общее дело</t>
  </si>
  <si>
    <t>Определение азимута</t>
  </si>
  <si>
    <t>Туристский крокодил</t>
  </si>
  <si>
    <t>Межрайонный этап 73-го Первенства по туризму обучаюшихся государственных образовательных организаций, подведомственных Департаменту образования города Москвы 
МРСД №9 (районы Щукино и Хорошево-Мневники)</t>
  </si>
  <si>
    <t>ГБОУ Школа №1210</t>
  </si>
  <si>
    <t>Поколение Будущего</t>
  </si>
  <si>
    <t>Эверест!</t>
  </si>
  <si>
    <t>Курчатовцы</t>
  </si>
  <si>
    <t>Зряковская Любовь Дмитриевна</t>
  </si>
  <si>
    <t>вне зачета</t>
  </si>
  <si>
    <t>ГБОУ Школа 1515</t>
  </si>
  <si>
    <t>8 "В"</t>
  </si>
  <si>
    <t>8-9 класс</t>
  </si>
  <si>
    <t>Школа №1522 им. В.И. Чуркина</t>
  </si>
  <si>
    <t>Сборная 10-11 кл.</t>
  </si>
  <si>
    <t xml:space="preserve">Альпаки </t>
  </si>
  <si>
    <t>Поколение будущего-2</t>
  </si>
  <si>
    <t>Поколение будущего-3</t>
  </si>
  <si>
    <t>Арифулина Александра Сергеевна</t>
  </si>
  <si>
    <t>ФМО ГБОУ "Курчатовская школа"</t>
  </si>
  <si>
    <t>Андреева Нелли Эдуардовна</t>
  </si>
  <si>
    <t>СВОДНЫЙ ПРОТОКОЛ</t>
  </si>
  <si>
    <t>Туристский поход</t>
  </si>
  <si>
    <t>Азимут</t>
  </si>
  <si>
    <t>Перевал</t>
  </si>
  <si>
    <t>Подъем пострадавшего</t>
  </si>
  <si>
    <t>Скалолазание</t>
  </si>
  <si>
    <t>ГБОУДО ДТДМ "Хорошево"</t>
  </si>
  <si>
    <t>Сплав-мастер</t>
  </si>
  <si>
    <t xml:space="preserve">ДТДиМ "Хорошево"         </t>
  </si>
  <si>
    <t>т\к "Сплав-мастер"</t>
  </si>
  <si>
    <t>Моисеенко Михаил Макарович</t>
  </si>
  <si>
    <t>Моисеенков Михаил Макарович</t>
  </si>
  <si>
    <t>А.С. Олишевская</t>
  </si>
  <si>
    <r>
      <t xml:space="preserve">                                КОНТРОЛЬНЫЙ ТУРИСТСКИЙ МАРШРУТ                                           </t>
    </r>
    <r>
      <rPr>
        <b/>
        <sz val="24"/>
        <color indexed="8"/>
        <rFont val="Calibri"/>
        <family val="2"/>
        <charset val="204"/>
      </rPr>
      <t/>
    </r>
  </si>
  <si>
    <t>П.В. Волкова</t>
  </si>
  <si>
    <t>Зам.главного судьи по виду</t>
  </si>
  <si>
    <t>Зам.главного удьи по виду</t>
  </si>
  <si>
    <t>С.Ю. Белова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</si>
</sst>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2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6" fillId="0" borderId="0" xfId="0" applyFont="1" applyBorder="1" applyAlignment="1"/>
    <xf numFmtId="0" fontId="5" fillId="0" borderId="0" xfId="0" applyFont="1" applyBorder="1" applyAlignme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4" fillId="0" borderId="1" xfId="2" applyFont="1" applyBorder="1" applyAlignment="1">
      <alignment vertical="center" wrapText="1"/>
    </xf>
    <xf numFmtId="43" fontId="4" fillId="0" borderId="1" xfId="2" applyFont="1" applyBorder="1" applyAlignment="1">
      <alignment vertical="center"/>
    </xf>
    <xf numFmtId="0" fontId="0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43" fontId="4" fillId="0" borderId="6" xfId="2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43" fontId="4" fillId="0" borderId="4" xfId="2" applyFont="1" applyBorder="1" applyAlignment="1">
      <alignment vertical="center" wrapText="1"/>
    </xf>
    <xf numFmtId="43" fontId="4" fillId="0" borderId="3" xfId="2" applyFont="1" applyBorder="1" applyAlignment="1">
      <alignment vertical="center" wrapText="1"/>
    </xf>
    <xf numFmtId="43" fontId="4" fillId="0" borderId="3" xfId="2" applyFont="1" applyBorder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43" fontId="4" fillId="0" borderId="25" xfId="2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/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4" fillId="0" borderId="9" xfId="2" applyFont="1" applyBorder="1" applyAlignment="1">
      <alignment vertical="center" wrapText="1"/>
    </xf>
    <xf numFmtId="43" fontId="4" fillId="0" borderId="27" xfId="2" applyFont="1" applyBorder="1" applyAlignment="1">
      <alignment vertical="center" wrapText="1"/>
    </xf>
    <xf numFmtId="43" fontId="4" fillId="0" borderId="11" xfId="2" applyFont="1" applyBorder="1" applyAlignment="1">
      <alignment vertical="center" wrapText="1"/>
    </xf>
    <xf numFmtId="43" fontId="4" fillId="0" borderId="28" xfId="2" applyFont="1" applyBorder="1" applyAlignment="1">
      <alignment vertical="center" wrapText="1"/>
    </xf>
    <xf numFmtId="43" fontId="4" fillId="0" borderId="29" xfId="2" applyFont="1" applyBorder="1" applyAlignment="1">
      <alignment vertical="center" wrapText="1"/>
    </xf>
    <xf numFmtId="43" fontId="4" fillId="0" borderId="30" xfId="2" applyFont="1" applyBorder="1" applyAlignment="1">
      <alignment vertical="center" wrapText="1"/>
    </xf>
    <xf numFmtId="43" fontId="4" fillId="0" borderId="24" xfId="2" applyFont="1" applyBorder="1" applyAlignment="1">
      <alignment vertical="center" wrapText="1"/>
    </xf>
    <xf numFmtId="43" fontId="4" fillId="0" borderId="31" xfId="2" applyFont="1" applyBorder="1" applyAlignment="1">
      <alignment vertical="center" wrapText="1"/>
    </xf>
    <xf numFmtId="43" fontId="4" fillId="0" borderId="0" xfId="2" applyFont="1" applyBorder="1" applyAlignment="1">
      <alignment vertical="center" wrapText="1"/>
    </xf>
    <xf numFmtId="43" fontId="4" fillId="0" borderId="32" xfId="2" applyFont="1" applyBorder="1" applyAlignment="1">
      <alignment vertical="center" wrapText="1"/>
    </xf>
    <xf numFmtId="43" fontId="4" fillId="0" borderId="13" xfId="2" applyFont="1" applyBorder="1" applyAlignment="1">
      <alignment vertical="center" wrapText="1"/>
    </xf>
    <xf numFmtId="43" fontId="4" fillId="0" borderId="9" xfId="2" applyFont="1" applyBorder="1" applyAlignment="1">
      <alignment vertical="center"/>
    </xf>
    <xf numFmtId="43" fontId="4" fillId="0" borderId="13" xfId="2" applyFont="1" applyBorder="1" applyAlignment="1">
      <alignment vertical="center"/>
    </xf>
    <xf numFmtId="43" fontId="4" fillId="0" borderId="33" xfId="2" applyFont="1" applyBorder="1" applyAlignment="1">
      <alignment vertical="center"/>
    </xf>
    <xf numFmtId="43" fontId="4" fillId="0" borderId="21" xfId="2" applyFont="1" applyBorder="1" applyAlignment="1">
      <alignment vertical="center"/>
    </xf>
    <xf numFmtId="43" fontId="4" fillId="0" borderId="34" xfId="2" applyFont="1" applyBorder="1" applyAlignment="1">
      <alignment vertical="center" wrapText="1"/>
    </xf>
    <xf numFmtId="43" fontId="4" fillId="0" borderId="15" xfId="2" applyFont="1" applyBorder="1" applyAlignment="1">
      <alignment vertical="center" wrapText="1"/>
    </xf>
    <xf numFmtId="43" fontId="4" fillId="0" borderId="26" xfId="2" applyFont="1" applyBorder="1" applyAlignment="1">
      <alignment vertical="center" wrapText="1"/>
    </xf>
    <xf numFmtId="43" fontId="4" fillId="0" borderId="22" xfId="2" applyFont="1" applyBorder="1" applyAlignment="1">
      <alignment vertical="center" wrapText="1"/>
    </xf>
    <xf numFmtId="43" fontId="4" fillId="0" borderId="35" xfId="2" applyFont="1" applyBorder="1" applyAlignment="1">
      <alignment vertical="center" wrapText="1"/>
    </xf>
    <xf numFmtId="43" fontId="4" fillId="0" borderId="36" xfId="2" applyFont="1" applyBorder="1" applyAlignment="1">
      <alignment vertical="center" wrapText="1"/>
    </xf>
    <xf numFmtId="43" fontId="4" fillId="0" borderId="12" xfId="2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3" fontId="4" fillId="0" borderId="11" xfId="2" applyFont="1" applyFill="1" applyBorder="1" applyAlignment="1">
      <alignment horizontal="center" vertical="center"/>
    </xf>
    <xf numFmtId="43" fontId="4" fillId="0" borderId="15" xfId="2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4" fillId="0" borderId="34" xfId="2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40" xfId="2" applyNumberFormat="1" applyFont="1" applyBorder="1" applyAlignment="1">
      <alignment horizontal="center" vertical="center" wrapText="1"/>
    </xf>
    <xf numFmtId="0" fontId="4" fillId="0" borderId="11" xfId="2" applyNumberFormat="1" applyFont="1" applyBorder="1" applyAlignment="1">
      <alignment horizontal="center" vertical="center" wrapText="1"/>
    </xf>
    <xf numFmtId="0" fontId="4" fillId="0" borderId="15" xfId="2" applyNumberFormat="1" applyFont="1" applyBorder="1" applyAlignment="1">
      <alignment horizontal="center" vertical="center" wrapText="1"/>
    </xf>
    <xf numFmtId="43" fontId="4" fillId="0" borderId="41" xfId="2" applyFont="1" applyBorder="1" applyAlignment="1">
      <alignment vertical="center" wrapText="1"/>
    </xf>
    <xf numFmtId="43" fontId="4" fillId="0" borderId="16" xfId="2" applyFont="1" applyBorder="1" applyAlignment="1">
      <alignment vertical="center" wrapText="1"/>
    </xf>
    <xf numFmtId="43" fontId="4" fillId="0" borderId="1" xfId="2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textRotation="90" wrapText="1"/>
    </xf>
    <xf numFmtId="0" fontId="0" fillId="0" borderId="42" xfId="0" applyFill="1" applyBorder="1" applyAlignment="1">
      <alignment horizontal="center" vertical="center" textRotation="90" wrapText="1"/>
    </xf>
    <xf numFmtId="0" fontId="0" fillId="0" borderId="44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45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4" fillId="0" borderId="6" xfId="2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3" fontId="4" fillId="0" borderId="15" xfId="2" applyFont="1" applyFill="1" applyBorder="1" applyAlignment="1">
      <alignment horizontal="center" vertical="center" wrapText="1"/>
    </xf>
    <xf numFmtId="43" fontId="4" fillId="0" borderId="11" xfId="2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49" xfId="0" applyFont="1" applyBorder="1" applyAlignment="1">
      <alignment horizontal="center" vertical="center" wrapText="1"/>
    </xf>
    <xf numFmtId="43" fontId="4" fillId="0" borderId="8" xfId="2" applyFont="1" applyBorder="1" applyAlignment="1">
      <alignment vertical="center" wrapText="1"/>
    </xf>
    <xf numFmtId="43" fontId="4" fillId="0" borderId="40" xfId="2" applyFont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3" fontId="4" fillId="0" borderId="58" xfId="2" applyFont="1" applyBorder="1" applyAlignment="1">
      <alignment vertical="center" wrapText="1"/>
    </xf>
    <xf numFmtId="0" fontId="4" fillId="0" borderId="34" xfId="2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0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43" fontId="4" fillId="0" borderId="34" xfId="2" applyFont="1" applyFill="1" applyBorder="1" applyAlignment="1">
      <alignment horizontal="center" vertical="center" wrapText="1"/>
    </xf>
    <xf numFmtId="43" fontId="4" fillId="0" borderId="9" xfId="2" applyFont="1" applyFill="1" applyBorder="1" applyAlignment="1">
      <alignment horizontal="center" vertical="center"/>
    </xf>
    <xf numFmtId="43" fontId="4" fillId="0" borderId="21" xfId="2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5" fillId="0" borderId="53" xfId="2" applyNumberFormat="1" applyFont="1" applyBorder="1" applyAlignment="1">
      <alignment horizontal="center" vertical="center" wrapText="1"/>
    </xf>
    <xf numFmtId="0" fontId="5" fillId="0" borderId="38" xfId="2" applyNumberFormat="1" applyFont="1" applyBorder="1" applyAlignment="1">
      <alignment horizontal="center" vertical="center" wrapText="1"/>
    </xf>
    <xf numFmtId="43" fontId="5" fillId="0" borderId="11" xfId="2" applyFont="1" applyFill="1" applyBorder="1" applyAlignment="1">
      <alignment horizontal="center" vertical="center" wrapText="1"/>
    </xf>
    <xf numFmtId="43" fontId="5" fillId="0" borderId="15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/>
    <xf numFmtId="43" fontId="5" fillId="0" borderId="40" xfId="2" applyFont="1" applyFill="1" applyBorder="1" applyAlignment="1">
      <alignment horizontal="center" vertical="center" wrapText="1"/>
    </xf>
    <xf numFmtId="0" fontId="0" fillId="0" borderId="0" xfId="0"/>
    <xf numFmtId="0" fontId="0" fillId="0" borderId="20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3" fontId="5" fillId="0" borderId="34" xfId="2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4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textRotation="90" wrapText="1"/>
    </xf>
    <xf numFmtId="0" fontId="0" fillId="0" borderId="64" xfId="0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textRotation="90" wrapText="1"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48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3" fontId="0" fillId="0" borderId="15" xfId="2" applyFont="1" applyFill="1" applyBorder="1" applyAlignment="1">
      <alignment horizontal="center" vertical="center" wrapText="1"/>
    </xf>
    <xf numFmtId="43" fontId="0" fillId="0" borderId="34" xfId="2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/>
    <xf numFmtId="0" fontId="0" fillId="0" borderId="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43" fontId="4" fillId="0" borderId="37" xfId="2" applyFont="1" applyBorder="1" applyAlignment="1">
      <alignment vertical="center" wrapText="1"/>
    </xf>
    <xf numFmtId="43" fontId="4" fillId="0" borderId="53" xfId="2" applyFont="1" applyBorder="1" applyAlignment="1">
      <alignment vertical="center" wrapText="1"/>
    </xf>
    <xf numFmtId="43" fontId="4" fillId="0" borderId="38" xfId="2" applyFont="1" applyBorder="1" applyAlignment="1">
      <alignment vertical="center" wrapText="1"/>
    </xf>
    <xf numFmtId="0" fontId="5" fillId="0" borderId="37" xfId="2" applyNumberFormat="1" applyFont="1" applyBorder="1" applyAlignment="1">
      <alignment horizontal="center" vertical="center" wrapText="1"/>
    </xf>
    <xf numFmtId="43" fontId="10" fillId="0" borderId="40" xfId="2" applyFont="1" applyBorder="1" applyAlignment="1">
      <alignment vertical="center" wrapText="1"/>
    </xf>
    <xf numFmtId="43" fontId="10" fillId="0" borderId="15" xfId="2" applyFont="1" applyBorder="1" applyAlignment="1">
      <alignment vertical="center" wrapText="1"/>
    </xf>
    <xf numFmtId="43" fontId="10" fillId="0" borderId="11" xfId="2" applyFont="1" applyBorder="1" applyAlignment="1">
      <alignment vertical="center" wrapText="1"/>
    </xf>
    <xf numFmtId="43" fontId="10" fillId="0" borderId="57" xfId="2" applyFont="1" applyBorder="1" applyAlignment="1">
      <alignment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43" fontId="4" fillId="0" borderId="57" xfId="2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3" fontId="4" fillId="0" borderId="69" xfId="2" applyFont="1" applyBorder="1" applyAlignment="1">
      <alignment vertical="center" wrapText="1"/>
    </xf>
    <xf numFmtId="43" fontId="4" fillId="0" borderId="59" xfId="2" applyFont="1" applyBorder="1" applyAlignment="1">
      <alignment vertical="center" wrapText="1"/>
    </xf>
    <xf numFmtId="43" fontId="10" fillId="0" borderId="29" xfId="2" applyFont="1" applyBorder="1" applyAlignment="1">
      <alignment vertical="center" wrapText="1"/>
    </xf>
    <xf numFmtId="0" fontId="5" fillId="0" borderId="70" xfId="2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3" fontId="14" fillId="0" borderId="15" xfId="2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43" fontId="16" fillId="0" borderId="28" xfId="2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43" fontId="14" fillId="0" borderId="28" xfId="2" applyFont="1" applyFill="1" applyBorder="1" applyAlignment="1">
      <alignment horizontal="center" vertical="center" wrapText="1"/>
    </xf>
    <xf numFmtId="43" fontId="14" fillId="0" borderId="15" xfId="2" applyFont="1" applyBorder="1" applyAlignment="1">
      <alignment vertical="center" wrapText="1"/>
    </xf>
    <xf numFmtId="43" fontId="14" fillId="0" borderId="13" xfId="2" applyFont="1" applyBorder="1" applyAlignment="1">
      <alignment vertical="center" wrapText="1"/>
    </xf>
    <xf numFmtId="43" fontId="14" fillId="0" borderId="3" xfId="2" applyFont="1" applyBorder="1" applyAlignment="1">
      <alignment vertical="center" wrapText="1"/>
    </xf>
    <xf numFmtId="43" fontId="14" fillId="0" borderId="16" xfId="2" applyFont="1" applyBorder="1" applyAlignment="1">
      <alignment vertical="center" wrapText="1"/>
    </xf>
    <xf numFmtId="43" fontId="17" fillId="0" borderId="15" xfId="2" applyFont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/>
    </xf>
    <xf numFmtId="0" fontId="0" fillId="3" borderId="0" xfId="0" applyFont="1" applyFill="1"/>
  </cellXfs>
  <cellStyles count="4">
    <cellStyle name="Обычный" xfId="0" builtinId="0"/>
    <cellStyle name="Обычный 2" xfId="1" xr:uid="{00000000-0005-0000-0000-000001000000}"/>
    <cellStyle name="Финансовый" xfId="2" builtinId="3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10</xdr:row>
          <xdr:rowOff>158750</xdr:rowOff>
        </xdr:from>
        <xdr:to>
          <xdr:col>31</xdr:col>
          <xdr:colOff>0</xdr:colOff>
          <xdr:row>10</xdr:row>
          <xdr:rowOff>508000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8</xdr:row>
          <xdr:rowOff>419100</xdr:rowOff>
        </xdr:from>
        <xdr:to>
          <xdr:col>37</xdr:col>
          <xdr:colOff>0</xdr:colOff>
          <xdr:row>10</xdr:row>
          <xdr:rowOff>323850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10</xdr:row>
          <xdr:rowOff>222250</xdr:rowOff>
        </xdr:from>
        <xdr:to>
          <xdr:col>37</xdr:col>
          <xdr:colOff>0</xdr:colOff>
          <xdr:row>10</xdr:row>
          <xdr:rowOff>660400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43"/>
  <sheetViews>
    <sheetView view="pageBreakPreview" zoomScale="60" zoomScaleNormal="60" workbookViewId="0">
      <pane ySplit="11" topLeftCell="A12" activePane="bottomLeft" state="frozen"/>
      <selection pane="bottomLeft" activeCell="J11" sqref="J11"/>
    </sheetView>
  </sheetViews>
  <sheetFormatPr defaultColWidth="8.7265625" defaultRowHeight="14.5" x14ac:dyDescent="0.35"/>
  <cols>
    <col min="1" max="1" width="8.7265625" style="58"/>
    <col min="2" max="2" width="0" style="58" hidden="1" customWidth="1"/>
    <col min="3" max="3" width="19.453125" style="58" customWidth="1"/>
    <col min="4" max="4" width="15.1796875" style="58" customWidth="1"/>
    <col min="5" max="5" width="19.81640625" style="58" customWidth="1"/>
    <col min="6" max="6" width="8.7265625" style="58"/>
    <col min="7" max="7" width="9.26953125" style="58" customWidth="1"/>
    <col min="8" max="16" width="8.7265625" style="58"/>
    <col min="17" max="17" width="0" style="58" hidden="1" customWidth="1"/>
    <col min="18" max="18" width="8.7265625" style="58"/>
    <col min="19" max="19" width="0" style="58" hidden="1" customWidth="1"/>
    <col min="20" max="21" width="8.7265625" style="58"/>
    <col min="22" max="22" width="9.1796875" style="58" customWidth="1"/>
    <col min="23" max="25" width="9.1796875" style="58" hidden="1" customWidth="1"/>
    <col min="26" max="26" width="8.7265625" style="58"/>
    <col min="27" max="27" width="9.54296875" style="58" customWidth="1"/>
    <col min="28" max="28" width="7.26953125" style="58" customWidth="1"/>
    <col min="29" max="29" width="8.7265625" style="58" hidden="1" customWidth="1"/>
    <col min="30" max="30" width="8.7265625" style="200" hidden="1" customWidth="1"/>
    <col min="31" max="16384" width="8.7265625" style="58"/>
  </cols>
  <sheetData>
    <row r="1" spans="1:30" ht="18.75" customHeight="1" x14ac:dyDescent="0.35">
      <c r="A1" s="340" t="s">
        <v>73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</row>
    <row r="2" spans="1:30" ht="18.5" customHeight="1" x14ac:dyDescent="0.3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</row>
    <row r="3" spans="1:30" ht="36.75" customHeight="1" x14ac:dyDescent="0.45">
      <c r="A3" s="334" t="s">
        <v>21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</row>
    <row r="4" spans="1:30" ht="15.5" x14ac:dyDescent="0.35">
      <c r="A4" s="335" t="s">
        <v>23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</row>
    <row r="5" spans="1:30" ht="23.5" x14ac:dyDescent="0.55000000000000004">
      <c r="A5" s="336" t="s">
        <v>38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</row>
    <row r="6" spans="1:30" x14ac:dyDescent="0.35">
      <c r="C6" s="59"/>
      <c r="E6" s="59"/>
      <c r="F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30" x14ac:dyDescent="0.35">
      <c r="C7" s="59"/>
      <c r="E7" s="59"/>
      <c r="F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30" x14ac:dyDescent="0.35">
      <c r="C8" s="59"/>
      <c r="E8" s="59"/>
      <c r="F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30" ht="15" thickBot="1" x14ac:dyDescent="0.4">
      <c r="C9" s="59"/>
      <c r="E9" s="59"/>
      <c r="F9" s="59"/>
      <c r="H9" s="337" t="s">
        <v>39</v>
      </c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9"/>
      <c r="W9" s="81"/>
      <c r="X9" s="81"/>
      <c r="Y9" s="81"/>
    </row>
    <row r="10" spans="1:30" ht="15" hidden="1" thickBot="1" x14ac:dyDescent="0.4">
      <c r="C10" s="59"/>
      <c r="E10" s="59"/>
      <c r="F10" s="59"/>
    </row>
    <row r="11" spans="1:30" ht="99" customHeight="1" thickBot="1" x14ac:dyDescent="0.4">
      <c r="A11" s="136" t="s">
        <v>2</v>
      </c>
      <c r="B11" s="137"/>
      <c r="C11" s="133" t="s">
        <v>3</v>
      </c>
      <c r="D11" s="138" t="s">
        <v>6</v>
      </c>
      <c r="E11" s="133" t="s">
        <v>4</v>
      </c>
      <c r="F11" s="133" t="s">
        <v>45</v>
      </c>
      <c r="G11" s="139" t="s">
        <v>5</v>
      </c>
      <c r="H11" s="140" t="s">
        <v>40</v>
      </c>
      <c r="I11" s="135" t="s">
        <v>41</v>
      </c>
      <c r="J11" s="135" t="s">
        <v>67</v>
      </c>
      <c r="K11" s="135" t="s">
        <v>44</v>
      </c>
      <c r="L11" s="259" t="s">
        <v>42</v>
      </c>
      <c r="M11" s="135" t="s">
        <v>43</v>
      </c>
      <c r="N11" s="135" t="s">
        <v>55</v>
      </c>
      <c r="O11" s="135" t="s">
        <v>68</v>
      </c>
      <c r="P11" s="135" t="s">
        <v>69</v>
      </c>
      <c r="Q11" s="135"/>
      <c r="R11" s="135" t="s">
        <v>56</v>
      </c>
      <c r="S11" s="135"/>
      <c r="T11" s="135" t="s">
        <v>70</v>
      </c>
      <c r="U11" s="145" t="s">
        <v>71</v>
      </c>
      <c r="V11" s="145" t="s">
        <v>72</v>
      </c>
      <c r="W11" s="134">
        <v>2</v>
      </c>
      <c r="X11" s="135">
        <v>3</v>
      </c>
      <c r="Y11" s="141">
        <v>4</v>
      </c>
      <c r="Z11" s="142" t="s">
        <v>7</v>
      </c>
      <c r="AA11" s="143" t="s">
        <v>9</v>
      </c>
      <c r="AB11" s="143" t="s">
        <v>8</v>
      </c>
    </row>
    <row r="12" spans="1:30" ht="47.25" customHeight="1" x14ac:dyDescent="0.35">
      <c r="A12" s="4">
        <v>1</v>
      </c>
      <c r="B12" s="1"/>
      <c r="C12" s="148" t="s">
        <v>80</v>
      </c>
      <c r="D12" s="148" t="s">
        <v>76</v>
      </c>
      <c r="E12" s="148" t="s">
        <v>62</v>
      </c>
      <c r="F12" s="2" t="s">
        <v>46</v>
      </c>
      <c r="G12" s="150">
        <v>106</v>
      </c>
      <c r="H12" s="38">
        <v>9</v>
      </c>
      <c r="I12" s="38">
        <v>8</v>
      </c>
      <c r="J12" s="38">
        <v>24</v>
      </c>
      <c r="K12" s="38">
        <v>10</v>
      </c>
      <c r="L12" s="260">
        <v>6</v>
      </c>
      <c r="M12" s="38">
        <v>9</v>
      </c>
      <c r="N12" s="38">
        <v>9</v>
      </c>
      <c r="O12" s="38">
        <v>8</v>
      </c>
      <c r="P12" s="38">
        <v>3</v>
      </c>
      <c r="Q12" s="38"/>
      <c r="R12" s="38">
        <v>20</v>
      </c>
      <c r="S12" s="38"/>
      <c r="T12" s="38">
        <v>18</v>
      </c>
      <c r="U12" s="38">
        <v>6</v>
      </c>
      <c r="V12" s="38">
        <v>10</v>
      </c>
      <c r="W12" s="38"/>
      <c r="X12" s="38"/>
      <c r="Y12" s="63"/>
      <c r="Z12" s="120">
        <f t="shared" ref="Z12:Z21" si="0">SUM(H12:Y12)</f>
        <v>140</v>
      </c>
      <c r="AA12" s="176">
        <v>40</v>
      </c>
      <c r="AB12" s="174">
        <v>1</v>
      </c>
      <c r="AC12" s="33"/>
      <c r="AD12" s="48"/>
    </row>
    <row r="13" spans="1:30" ht="47.25" customHeight="1" x14ac:dyDescent="0.35">
      <c r="A13" s="189">
        <v>2</v>
      </c>
      <c r="B13" s="190"/>
      <c r="C13" s="191" t="s">
        <v>74</v>
      </c>
      <c r="D13" s="191" t="s">
        <v>75</v>
      </c>
      <c r="E13" s="191" t="s">
        <v>61</v>
      </c>
      <c r="F13" s="192" t="s">
        <v>46</v>
      </c>
      <c r="G13" s="270">
        <v>105</v>
      </c>
      <c r="H13" s="280">
        <v>12</v>
      </c>
      <c r="I13" s="280">
        <v>9</v>
      </c>
      <c r="J13" s="280">
        <v>26</v>
      </c>
      <c r="K13" s="280">
        <v>0</v>
      </c>
      <c r="L13" s="281">
        <v>10</v>
      </c>
      <c r="M13" s="280">
        <v>9</v>
      </c>
      <c r="N13" s="280">
        <v>9</v>
      </c>
      <c r="O13" s="280">
        <v>8</v>
      </c>
      <c r="P13" s="280">
        <v>3.5</v>
      </c>
      <c r="Q13" s="280"/>
      <c r="R13" s="280">
        <v>20</v>
      </c>
      <c r="S13" s="280"/>
      <c r="T13" s="280">
        <v>12</v>
      </c>
      <c r="U13" s="280">
        <v>8</v>
      </c>
      <c r="V13" s="280">
        <v>10</v>
      </c>
      <c r="W13" s="280"/>
      <c r="X13" s="280"/>
      <c r="Y13" s="282"/>
      <c r="Z13" s="283">
        <f t="shared" ref="Z13" si="1">SUM(H13:Y13)</f>
        <v>136.5</v>
      </c>
      <c r="AA13" s="284">
        <f>Z13/$Z$12*40</f>
        <v>39</v>
      </c>
      <c r="AB13" s="285">
        <v>2</v>
      </c>
      <c r="AC13" s="33"/>
      <c r="AD13" s="48"/>
    </row>
    <row r="14" spans="1:30" ht="47.25" customHeight="1" thickBot="1" x14ac:dyDescent="0.4">
      <c r="A14" s="298">
        <v>3</v>
      </c>
      <c r="B14" s="299"/>
      <c r="C14" s="300" t="s">
        <v>99</v>
      </c>
      <c r="D14" s="300" t="s">
        <v>100</v>
      </c>
      <c r="E14" s="300" t="s">
        <v>101</v>
      </c>
      <c r="F14" s="301" t="s">
        <v>46</v>
      </c>
      <c r="G14" s="302">
        <v>120</v>
      </c>
      <c r="H14" s="303">
        <v>8</v>
      </c>
      <c r="I14" s="303">
        <v>7</v>
      </c>
      <c r="J14" s="303">
        <v>23</v>
      </c>
      <c r="K14" s="303">
        <v>0</v>
      </c>
      <c r="L14" s="304">
        <v>3</v>
      </c>
      <c r="M14" s="303">
        <v>0</v>
      </c>
      <c r="N14" s="303">
        <v>0</v>
      </c>
      <c r="O14" s="303">
        <v>7</v>
      </c>
      <c r="P14" s="303">
        <v>3</v>
      </c>
      <c r="Q14" s="303"/>
      <c r="R14" s="303">
        <v>10</v>
      </c>
      <c r="S14" s="303"/>
      <c r="T14" s="303">
        <v>10</v>
      </c>
      <c r="U14" s="303">
        <v>5</v>
      </c>
      <c r="V14" s="303">
        <v>10</v>
      </c>
      <c r="W14" s="303"/>
      <c r="X14" s="303"/>
      <c r="Y14" s="305"/>
      <c r="Z14" s="306">
        <f t="shared" si="0"/>
        <v>86</v>
      </c>
      <c r="AA14" s="307">
        <f>Z14/$Z$12*40</f>
        <v>24.571428571428573</v>
      </c>
      <c r="AB14" s="308">
        <v>3</v>
      </c>
      <c r="AC14" s="33"/>
      <c r="AD14" s="48">
        <f>MAX(Z14:Z15)</f>
        <v>136.5</v>
      </c>
    </row>
    <row r="15" spans="1:30" ht="47.25" customHeight="1" x14ac:dyDescent="0.35">
      <c r="A15" s="83">
        <v>1</v>
      </c>
      <c r="B15" s="23"/>
      <c r="C15" s="154" t="s">
        <v>59</v>
      </c>
      <c r="D15" s="154" t="s">
        <v>82</v>
      </c>
      <c r="E15" s="154" t="s">
        <v>60</v>
      </c>
      <c r="F15" s="19" t="s">
        <v>64</v>
      </c>
      <c r="G15" s="223">
        <v>209</v>
      </c>
      <c r="H15" s="74">
        <v>9</v>
      </c>
      <c r="I15" s="74">
        <v>10</v>
      </c>
      <c r="J15" s="74">
        <v>28</v>
      </c>
      <c r="K15" s="74">
        <v>0</v>
      </c>
      <c r="L15" s="262">
        <v>8</v>
      </c>
      <c r="M15" s="74">
        <v>9</v>
      </c>
      <c r="N15" s="74">
        <v>9</v>
      </c>
      <c r="O15" s="74">
        <v>5</v>
      </c>
      <c r="P15" s="74">
        <v>4.5</v>
      </c>
      <c r="Q15" s="74"/>
      <c r="R15" s="74">
        <v>20</v>
      </c>
      <c r="S15" s="74"/>
      <c r="T15" s="74">
        <v>18</v>
      </c>
      <c r="U15" s="74">
        <v>6</v>
      </c>
      <c r="V15" s="74">
        <v>10</v>
      </c>
      <c r="W15" s="74"/>
      <c r="X15" s="74"/>
      <c r="Y15" s="144"/>
      <c r="Z15" s="224">
        <f t="shared" si="0"/>
        <v>136.5</v>
      </c>
      <c r="AA15" s="258">
        <f>Z15/Z16*40</f>
        <v>40.147058823529413</v>
      </c>
      <c r="AB15" s="269" t="s">
        <v>79</v>
      </c>
      <c r="AC15" s="33"/>
      <c r="AD15" s="48"/>
    </row>
    <row r="16" spans="1:30" ht="47.25" customHeight="1" x14ac:dyDescent="0.35">
      <c r="A16" s="4">
        <v>2</v>
      </c>
      <c r="B16" s="1"/>
      <c r="C16" s="148" t="s">
        <v>83</v>
      </c>
      <c r="D16" s="148" t="s">
        <v>84</v>
      </c>
      <c r="E16" s="148" t="s">
        <v>58</v>
      </c>
      <c r="F16" s="2" t="s">
        <v>64</v>
      </c>
      <c r="G16" s="150">
        <v>210</v>
      </c>
      <c r="H16" s="38">
        <v>12</v>
      </c>
      <c r="I16" s="38">
        <v>8</v>
      </c>
      <c r="J16" s="38">
        <v>30</v>
      </c>
      <c r="K16" s="38">
        <v>0</v>
      </c>
      <c r="L16" s="260">
        <v>10</v>
      </c>
      <c r="M16" s="38">
        <v>9</v>
      </c>
      <c r="N16" s="38">
        <v>6</v>
      </c>
      <c r="O16" s="38">
        <v>8</v>
      </c>
      <c r="P16" s="38">
        <v>4</v>
      </c>
      <c r="Q16" s="38"/>
      <c r="R16" s="38">
        <v>11</v>
      </c>
      <c r="S16" s="38"/>
      <c r="T16" s="38">
        <v>20</v>
      </c>
      <c r="U16" s="38">
        <v>8</v>
      </c>
      <c r="V16" s="38">
        <v>10</v>
      </c>
      <c r="W16" s="38"/>
      <c r="X16" s="38"/>
      <c r="Y16" s="63"/>
      <c r="Z16" s="120">
        <f t="shared" si="0"/>
        <v>136</v>
      </c>
      <c r="AA16" s="176">
        <v>40</v>
      </c>
      <c r="AB16" s="174">
        <v>1</v>
      </c>
      <c r="AC16" s="33"/>
      <c r="AD16" s="48"/>
    </row>
    <row r="17" spans="1:30" ht="47.25" customHeight="1" x14ac:dyDescent="0.35">
      <c r="A17" s="4">
        <v>3</v>
      </c>
      <c r="B17" s="1"/>
      <c r="C17" s="148" t="s">
        <v>83</v>
      </c>
      <c r="D17" s="148" t="s">
        <v>85</v>
      </c>
      <c r="E17" s="148" t="s">
        <v>57</v>
      </c>
      <c r="F17" s="2" t="s">
        <v>64</v>
      </c>
      <c r="G17" s="150">
        <v>211</v>
      </c>
      <c r="H17" s="38">
        <v>7</v>
      </c>
      <c r="I17" s="38">
        <v>8</v>
      </c>
      <c r="J17" s="38">
        <v>24</v>
      </c>
      <c r="K17" s="38">
        <v>10</v>
      </c>
      <c r="L17" s="260">
        <v>10</v>
      </c>
      <c r="M17" s="38">
        <v>9</v>
      </c>
      <c r="N17" s="38">
        <v>9</v>
      </c>
      <c r="O17" s="38">
        <v>4</v>
      </c>
      <c r="P17" s="38">
        <v>5.5</v>
      </c>
      <c r="Q17" s="38"/>
      <c r="R17" s="38">
        <v>20</v>
      </c>
      <c r="S17" s="38"/>
      <c r="T17" s="38">
        <v>12</v>
      </c>
      <c r="U17" s="38">
        <v>6</v>
      </c>
      <c r="V17" s="38">
        <v>10</v>
      </c>
      <c r="W17" s="38"/>
      <c r="X17" s="38"/>
      <c r="Y17" s="63"/>
      <c r="Z17" s="120">
        <f t="shared" si="0"/>
        <v>134.5</v>
      </c>
      <c r="AA17" s="176">
        <f>Z17/Z16*40</f>
        <v>39.558823529411768</v>
      </c>
      <c r="AB17" s="174">
        <v>2</v>
      </c>
      <c r="AC17" s="33"/>
      <c r="AD17" s="48"/>
    </row>
    <row r="18" spans="1:30" ht="47.25" customHeight="1" thickBot="1" x14ac:dyDescent="0.4">
      <c r="A18" s="11">
        <v>4</v>
      </c>
      <c r="B18" s="12"/>
      <c r="C18" s="147" t="s">
        <v>59</v>
      </c>
      <c r="D18" s="147" t="s">
        <v>81</v>
      </c>
      <c r="E18" s="147" t="s">
        <v>65</v>
      </c>
      <c r="F18" s="9" t="s">
        <v>64</v>
      </c>
      <c r="G18" s="155">
        <v>208</v>
      </c>
      <c r="H18" s="46">
        <v>8</v>
      </c>
      <c r="I18" s="46">
        <v>5</v>
      </c>
      <c r="J18" s="46">
        <v>22</v>
      </c>
      <c r="K18" s="46">
        <v>0</v>
      </c>
      <c r="L18" s="261">
        <v>10</v>
      </c>
      <c r="M18" s="46">
        <v>6</v>
      </c>
      <c r="N18" s="46">
        <v>9</v>
      </c>
      <c r="O18" s="46">
        <v>4</v>
      </c>
      <c r="P18" s="46">
        <v>3</v>
      </c>
      <c r="Q18" s="46"/>
      <c r="R18" s="46">
        <v>10</v>
      </c>
      <c r="S18" s="46"/>
      <c r="T18" s="46">
        <v>12</v>
      </c>
      <c r="U18" s="46">
        <v>6</v>
      </c>
      <c r="V18" s="46">
        <v>10</v>
      </c>
      <c r="W18" s="46"/>
      <c r="X18" s="46"/>
      <c r="Y18" s="195"/>
      <c r="Z18" s="121">
        <f t="shared" si="0"/>
        <v>105</v>
      </c>
      <c r="AA18" s="257">
        <f>Z18/Z16*40</f>
        <v>30.882352941176471</v>
      </c>
      <c r="AB18" s="268" t="s">
        <v>79</v>
      </c>
      <c r="AC18" s="33"/>
      <c r="AD18" s="48">
        <f>MAX(Z18:Z23)</f>
        <v>114.5</v>
      </c>
    </row>
    <row r="19" spans="1:30" ht="47.25" customHeight="1" x14ac:dyDescent="0.35">
      <c r="A19" s="83">
        <v>1</v>
      </c>
      <c r="B19" s="23"/>
      <c r="C19" s="154" t="s">
        <v>89</v>
      </c>
      <c r="D19" s="154" t="s">
        <v>77</v>
      </c>
      <c r="E19" s="154" t="s">
        <v>90</v>
      </c>
      <c r="F19" s="19" t="s">
        <v>47</v>
      </c>
      <c r="G19" s="223">
        <v>311</v>
      </c>
      <c r="H19" s="74">
        <v>8</v>
      </c>
      <c r="I19" s="74">
        <v>10</v>
      </c>
      <c r="J19" s="74">
        <v>28</v>
      </c>
      <c r="K19" s="74">
        <v>0</v>
      </c>
      <c r="L19" s="262">
        <v>8</v>
      </c>
      <c r="M19" s="74">
        <v>6</v>
      </c>
      <c r="N19" s="74">
        <v>6</v>
      </c>
      <c r="O19" s="74">
        <v>3</v>
      </c>
      <c r="P19" s="74">
        <v>3.5</v>
      </c>
      <c r="Q19" s="74"/>
      <c r="R19" s="74">
        <v>18</v>
      </c>
      <c r="S19" s="74"/>
      <c r="T19" s="74">
        <v>14</v>
      </c>
      <c r="U19" s="74"/>
      <c r="V19" s="74">
        <v>10</v>
      </c>
      <c r="W19" s="74"/>
      <c r="X19" s="74"/>
      <c r="Y19" s="144"/>
      <c r="Z19" s="224">
        <f t="shared" si="0"/>
        <v>114.5</v>
      </c>
      <c r="AA19" s="211">
        <v>40</v>
      </c>
      <c r="AB19" s="225">
        <v>1</v>
      </c>
      <c r="AC19" s="33"/>
      <c r="AD19" s="48"/>
    </row>
    <row r="20" spans="1:30" ht="47.25" customHeight="1" x14ac:dyDescent="0.35">
      <c r="A20" s="4">
        <v>2</v>
      </c>
      <c r="B20" s="1"/>
      <c r="C20" s="148" t="s">
        <v>74</v>
      </c>
      <c r="D20" s="154" t="s">
        <v>86</v>
      </c>
      <c r="E20" s="148" t="s">
        <v>78</v>
      </c>
      <c r="F20" s="2" t="s">
        <v>47</v>
      </c>
      <c r="G20" s="150">
        <v>308</v>
      </c>
      <c r="H20" s="38">
        <v>9</v>
      </c>
      <c r="I20" s="38">
        <v>9</v>
      </c>
      <c r="J20" s="38">
        <v>26</v>
      </c>
      <c r="K20" s="38">
        <v>0</v>
      </c>
      <c r="L20" s="260"/>
      <c r="M20" s="38">
        <v>5</v>
      </c>
      <c r="N20" s="38">
        <v>9</v>
      </c>
      <c r="O20" s="38">
        <v>10</v>
      </c>
      <c r="P20" s="38">
        <v>2.5</v>
      </c>
      <c r="Q20" s="38"/>
      <c r="R20" s="38">
        <v>15</v>
      </c>
      <c r="S20" s="38"/>
      <c r="T20" s="38">
        <v>12</v>
      </c>
      <c r="U20" s="38">
        <v>6</v>
      </c>
      <c r="V20" s="38">
        <v>6</v>
      </c>
      <c r="W20" s="38"/>
      <c r="X20" s="38"/>
      <c r="Y20" s="63"/>
      <c r="Z20" s="120">
        <f t="shared" si="0"/>
        <v>109.5</v>
      </c>
      <c r="AA20" s="176">
        <f>Z20/Z19*40</f>
        <v>38.253275109170303</v>
      </c>
      <c r="AB20" s="174">
        <v>2</v>
      </c>
      <c r="AC20" s="33"/>
      <c r="AD20" s="48"/>
    </row>
    <row r="21" spans="1:30" ht="47.25" customHeight="1" thickBot="1" x14ac:dyDescent="0.4">
      <c r="A21" s="11">
        <v>3</v>
      </c>
      <c r="B21" s="12"/>
      <c r="C21" s="147" t="s">
        <v>74</v>
      </c>
      <c r="D21" s="147" t="s">
        <v>87</v>
      </c>
      <c r="E21" s="147" t="s">
        <v>88</v>
      </c>
      <c r="F21" s="9" t="s">
        <v>47</v>
      </c>
      <c r="G21" s="155">
        <v>309</v>
      </c>
      <c r="H21" s="46">
        <v>9</v>
      </c>
      <c r="I21" s="46"/>
      <c r="J21" s="46"/>
      <c r="K21" s="46"/>
      <c r="L21" s="261">
        <v>8</v>
      </c>
      <c r="M21" s="46">
        <v>2</v>
      </c>
      <c r="N21" s="46">
        <v>8</v>
      </c>
      <c r="O21" s="46"/>
      <c r="P21" s="46"/>
      <c r="Q21" s="46"/>
      <c r="R21" s="46"/>
      <c r="S21" s="46"/>
      <c r="T21" s="46">
        <v>10</v>
      </c>
      <c r="U21" s="46"/>
      <c r="V21" s="46">
        <v>3</v>
      </c>
      <c r="W21" s="46"/>
      <c r="X21" s="46"/>
      <c r="Y21" s="195"/>
      <c r="Z21" s="121">
        <f t="shared" si="0"/>
        <v>40</v>
      </c>
      <c r="AA21" s="175">
        <f>Z21/Z19*40</f>
        <v>13.973799126637553</v>
      </c>
      <c r="AB21" s="173">
        <v>3</v>
      </c>
      <c r="AC21" s="33"/>
      <c r="AD21" s="48"/>
    </row>
    <row r="22" spans="1:30" ht="25.5" hidden="1" customHeight="1" x14ac:dyDescent="0.35">
      <c r="A22" s="131"/>
      <c r="B22" s="73"/>
      <c r="C22" s="75"/>
      <c r="D22" s="23"/>
      <c r="E22" s="75"/>
      <c r="F22" s="74"/>
      <c r="G22" s="74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4"/>
      <c r="AA22" s="151"/>
      <c r="AB22" s="131"/>
      <c r="AC22" s="48"/>
      <c r="AD22" s="48"/>
    </row>
    <row r="23" spans="1:30" ht="25.5" hidden="1" customHeight="1" x14ac:dyDescent="0.35">
      <c r="A23" s="37"/>
      <c r="B23" s="51"/>
      <c r="C23" s="38"/>
      <c r="D23" s="1"/>
      <c r="E23" s="39"/>
      <c r="F23" s="38"/>
      <c r="G23" s="38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38"/>
      <c r="AA23" s="130"/>
      <c r="AB23" s="37"/>
      <c r="AC23" s="48"/>
      <c r="AD23" s="48"/>
    </row>
    <row r="24" spans="1:30" ht="30" hidden="1" customHeight="1" x14ac:dyDescent="0.35">
      <c r="A24" s="37"/>
      <c r="B24" s="51"/>
      <c r="C24" s="52"/>
      <c r="D24" s="17"/>
      <c r="E24" s="39"/>
      <c r="F24" s="38"/>
      <c r="G24" s="38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8"/>
      <c r="AA24" s="130"/>
      <c r="AB24" s="37"/>
      <c r="AC24" s="34"/>
      <c r="AD24" s="48"/>
    </row>
    <row r="25" spans="1:30" ht="30" hidden="1" customHeight="1" x14ac:dyDescent="0.35">
      <c r="A25" s="51"/>
      <c r="B25" s="51"/>
      <c r="C25" s="38"/>
      <c r="D25" s="1"/>
      <c r="E25" s="39"/>
      <c r="F25" s="38"/>
      <c r="G25" s="38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38"/>
      <c r="AA25" s="130"/>
      <c r="AB25" s="37"/>
      <c r="AC25" s="48"/>
      <c r="AD25" s="48"/>
    </row>
    <row r="26" spans="1:30" ht="30" hidden="1" customHeight="1" x14ac:dyDescent="0.35">
      <c r="A26" s="51"/>
      <c r="B26" s="51"/>
      <c r="C26" s="38"/>
      <c r="D26" s="1"/>
      <c r="E26" s="39"/>
      <c r="F26" s="38"/>
      <c r="G26" s="38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8"/>
      <c r="AA26" s="130"/>
      <c r="AB26" s="37"/>
      <c r="AC26" s="48"/>
      <c r="AD26" s="48"/>
    </row>
    <row r="27" spans="1:30" ht="30" hidden="1" customHeight="1" x14ac:dyDescent="0.35">
      <c r="A27" s="51"/>
      <c r="B27" s="51"/>
      <c r="C27" s="38"/>
      <c r="D27" s="1"/>
      <c r="E27" s="39"/>
      <c r="F27" s="38"/>
      <c r="G27" s="38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38"/>
      <c r="AA27" s="130"/>
      <c r="AB27" s="51"/>
      <c r="AC27" s="48"/>
      <c r="AD27" s="48"/>
    </row>
    <row r="28" spans="1:30" ht="30" hidden="1" customHeight="1" x14ac:dyDescent="0.35">
      <c r="A28" s="51"/>
      <c r="B28" s="51"/>
      <c r="C28" s="38"/>
      <c r="D28" s="1"/>
      <c r="E28" s="39"/>
      <c r="F28" s="38"/>
      <c r="G28" s="38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38"/>
      <c r="AA28" s="130"/>
      <c r="AB28" s="51"/>
      <c r="AC28" s="48"/>
      <c r="AD28" s="48"/>
    </row>
    <row r="29" spans="1:30" ht="30" hidden="1" customHeight="1" x14ac:dyDescent="0.35">
      <c r="A29" s="51"/>
      <c r="B29" s="51"/>
      <c r="C29" s="38"/>
      <c r="D29" s="1"/>
      <c r="E29" s="39"/>
      <c r="F29" s="38"/>
      <c r="G29" s="38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38"/>
      <c r="AA29" s="130"/>
      <c r="AB29" s="37"/>
      <c r="AC29" s="48"/>
      <c r="AD29" s="48"/>
    </row>
    <row r="30" spans="1:30" ht="30" hidden="1" customHeight="1" x14ac:dyDescent="0.35">
      <c r="A30" s="51"/>
      <c r="B30" s="51"/>
      <c r="C30" s="38"/>
      <c r="D30" s="1"/>
      <c r="E30" s="39"/>
      <c r="F30" s="38"/>
      <c r="G30" s="38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38"/>
      <c r="AA30" s="130"/>
      <c r="AB30" s="37"/>
      <c r="AC30" s="48"/>
      <c r="AD30" s="48"/>
    </row>
    <row r="31" spans="1:30" ht="30" hidden="1" customHeight="1" x14ac:dyDescent="0.35">
      <c r="A31" s="51"/>
      <c r="B31" s="51"/>
      <c r="C31" s="39"/>
      <c r="D31" s="1"/>
      <c r="E31" s="39"/>
      <c r="F31" s="38"/>
      <c r="G31" s="38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38"/>
      <c r="AA31" s="130"/>
      <c r="AB31" s="37"/>
      <c r="AC31" s="48"/>
      <c r="AD31" s="48"/>
    </row>
    <row r="32" spans="1:30" ht="25.5" hidden="1" customHeight="1" x14ac:dyDescent="0.35">
      <c r="A32" s="64"/>
      <c r="B32" s="51"/>
      <c r="C32" s="38"/>
      <c r="D32" s="84"/>
      <c r="E32" s="38"/>
      <c r="F32" s="38"/>
      <c r="G32" s="50"/>
      <c r="H32" s="64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66"/>
      <c r="U32" s="50"/>
      <c r="V32" s="65"/>
      <c r="W32" s="51"/>
      <c r="X32" s="51"/>
      <c r="Y32" s="66"/>
      <c r="Z32" s="120"/>
      <c r="AA32" s="118"/>
      <c r="AB32" s="116"/>
      <c r="AC32" s="48"/>
      <c r="AD32" s="48"/>
    </row>
    <row r="33" spans="1:30" ht="25.5" hidden="1" customHeight="1" x14ac:dyDescent="0.35">
      <c r="A33" s="64"/>
      <c r="B33" s="51"/>
      <c r="C33" s="38"/>
      <c r="D33" s="5"/>
      <c r="E33" s="38"/>
      <c r="F33" s="38"/>
      <c r="G33" s="62"/>
      <c r="H33" s="64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66"/>
      <c r="U33" s="50"/>
      <c r="V33" s="65"/>
      <c r="W33" s="51"/>
      <c r="X33" s="51"/>
      <c r="Y33" s="66"/>
      <c r="Z33" s="120"/>
      <c r="AA33" s="118"/>
      <c r="AB33" s="116"/>
      <c r="AC33" s="48"/>
      <c r="AD33" s="48"/>
    </row>
    <row r="34" spans="1:30" ht="25.5" hidden="1" customHeight="1" x14ac:dyDescent="0.35">
      <c r="A34" s="64"/>
      <c r="B34" s="51"/>
      <c r="C34" s="38"/>
      <c r="D34" s="5"/>
      <c r="E34" s="38"/>
      <c r="F34" s="38"/>
      <c r="G34" s="62"/>
      <c r="H34" s="64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66"/>
      <c r="U34" s="50"/>
      <c r="V34" s="65"/>
      <c r="W34" s="51"/>
      <c r="X34" s="51"/>
      <c r="Y34" s="66"/>
      <c r="Z34" s="120"/>
      <c r="AA34" s="118"/>
      <c r="AB34" s="116"/>
      <c r="AC34" s="48"/>
      <c r="AD34" s="48"/>
    </row>
    <row r="35" spans="1:30" ht="25.5" hidden="1" customHeight="1" x14ac:dyDescent="0.35">
      <c r="A35" s="64"/>
      <c r="B35" s="51"/>
      <c r="C35" s="38"/>
      <c r="D35" s="5"/>
      <c r="E35" s="38"/>
      <c r="F35" s="38"/>
      <c r="G35" s="50"/>
      <c r="H35" s="64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66"/>
      <c r="U35" s="50"/>
      <c r="V35" s="65"/>
      <c r="W35" s="51"/>
      <c r="X35" s="51"/>
      <c r="Y35" s="66"/>
      <c r="Z35" s="120"/>
      <c r="AA35" s="118"/>
      <c r="AB35" s="116"/>
      <c r="AC35" s="48"/>
      <c r="AD35" s="48"/>
    </row>
    <row r="36" spans="1:30" ht="25.5" hidden="1" customHeight="1" x14ac:dyDescent="0.35">
      <c r="A36" s="64"/>
      <c r="B36" s="51"/>
      <c r="C36" s="38"/>
      <c r="D36" s="5"/>
      <c r="E36" s="38"/>
      <c r="F36" s="38"/>
      <c r="G36" s="62"/>
      <c r="H36" s="64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66"/>
      <c r="U36" s="50"/>
      <c r="V36" s="65"/>
      <c r="W36" s="51"/>
      <c r="X36" s="51"/>
      <c r="Y36" s="66"/>
      <c r="Z36" s="120"/>
      <c r="AA36" s="118"/>
      <c r="AB36" s="116"/>
      <c r="AC36" s="48"/>
      <c r="AD36" s="48"/>
    </row>
    <row r="37" spans="1:30" ht="25.5" hidden="1" customHeight="1" x14ac:dyDescent="0.35">
      <c r="A37" s="64"/>
      <c r="B37" s="51"/>
      <c r="C37" s="38"/>
      <c r="D37" s="5"/>
      <c r="E37" s="38"/>
      <c r="F37" s="38"/>
      <c r="G37" s="62"/>
      <c r="H37" s="64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66"/>
      <c r="U37" s="50"/>
      <c r="V37" s="65"/>
      <c r="W37" s="51"/>
      <c r="X37" s="51"/>
      <c r="Y37" s="66"/>
      <c r="Z37" s="120"/>
      <c r="AA37" s="118"/>
      <c r="AB37" s="116"/>
      <c r="AC37" s="48"/>
      <c r="AD37" s="48"/>
    </row>
    <row r="38" spans="1:30" ht="25.5" hidden="1" customHeight="1" thickBot="1" x14ac:dyDescent="0.4">
      <c r="A38" s="68"/>
      <c r="B38" s="57"/>
      <c r="C38" s="46"/>
      <c r="D38" s="6"/>
      <c r="E38" s="46"/>
      <c r="F38" s="46"/>
      <c r="G38" s="69"/>
      <c r="H38" s="68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71"/>
      <c r="U38" s="69"/>
      <c r="V38" s="70"/>
      <c r="W38" s="57"/>
      <c r="X38" s="57"/>
      <c r="Y38" s="71"/>
      <c r="Z38" s="121"/>
      <c r="AA38" s="119"/>
      <c r="AB38" s="117"/>
      <c r="AC38" s="48"/>
      <c r="AD38" s="48"/>
    </row>
    <row r="39" spans="1:30" x14ac:dyDescent="0.35">
      <c r="C39" s="59"/>
      <c r="E39" s="59"/>
      <c r="F39" s="59"/>
    </row>
    <row r="40" spans="1:30" x14ac:dyDescent="0.35">
      <c r="C40" s="59"/>
      <c r="E40" s="59"/>
      <c r="F40" s="59"/>
    </row>
    <row r="41" spans="1:30" x14ac:dyDescent="0.35">
      <c r="C41" s="59"/>
      <c r="D41" s="29" t="s">
        <v>106</v>
      </c>
      <c r="E41" s="29"/>
      <c r="F41" s="29"/>
      <c r="G41" s="29"/>
      <c r="H41" s="29"/>
      <c r="I41" s="29"/>
      <c r="J41" s="263" t="s">
        <v>105</v>
      </c>
    </row>
    <row r="42" spans="1:30" x14ac:dyDescent="0.35">
      <c r="C42" s="59"/>
      <c r="D42" s="29"/>
      <c r="E42" s="29"/>
      <c r="F42" s="29"/>
      <c r="G42" s="29"/>
      <c r="H42" s="29"/>
      <c r="I42" s="29"/>
      <c r="J42" s="29"/>
    </row>
    <row r="43" spans="1:30" x14ac:dyDescent="0.35">
      <c r="C43" s="59"/>
      <c r="D43" s="29" t="s">
        <v>24</v>
      </c>
      <c r="E43" s="29"/>
      <c r="F43" s="29"/>
      <c r="G43" s="29"/>
      <c r="H43" s="29"/>
      <c r="I43" s="29"/>
      <c r="J43" s="58" t="s">
        <v>103</v>
      </c>
    </row>
  </sheetData>
  <sortState ref="A18:AG20">
    <sortCondition descending="1" ref="Z18:Z20"/>
  </sortState>
  <mergeCells count="5">
    <mergeCell ref="A1:AB2"/>
    <mergeCell ref="A3:AB3"/>
    <mergeCell ref="A4:AB4"/>
    <mergeCell ref="A5:AB5"/>
    <mergeCell ref="H9:V9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Сортировка_Конкурсы">
                <anchor moveWithCells="1" sizeWithCells="1">
                  <from>
                    <xdr:col>31</xdr:col>
                    <xdr:colOff>0</xdr:colOff>
                    <xdr:row>10</xdr:row>
                    <xdr:rowOff>158750</xdr:rowOff>
                  </from>
                  <to>
                    <xdr:col>31</xdr:col>
                    <xdr:colOff>0</xdr:colOff>
                    <xdr:row>10</xdr:row>
                    <xdr:rowOff>508000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E31"/>
  <sheetViews>
    <sheetView view="pageBreakPreview" zoomScale="60" zoomScaleNormal="60" workbookViewId="0">
      <pane ySplit="11" topLeftCell="A21" activePane="bottomLeft" state="frozen"/>
      <selection pane="bottomLeft" activeCell="K29" sqref="K29"/>
    </sheetView>
  </sheetViews>
  <sheetFormatPr defaultColWidth="9.1796875" defaultRowHeight="14.5" x14ac:dyDescent="0.35"/>
  <cols>
    <col min="1" max="1" width="11.1796875" style="29" hidden="1" customWidth="1"/>
    <col min="2" max="2" width="9.1796875" style="29" customWidth="1"/>
    <col min="3" max="3" width="23.54296875" style="29" customWidth="1"/>
    <col min="4" max="4" width="15" style="29" customWidth="1"/>
    <col min="5" max="5" width="23.81640625" style="29" customWidth="1"/>
    <col min="6" max="11" width="9.1796875" style="29"/>
    <col min="12" max="13" width="0" style="29" hidden="1" customWidth="1"/>
    <col min="14" max="14" width="18.453125" style="29" customWidth="1"/>
    <col min="15" max="15" width="0" style="29" hidden="1" customWidth="1"/>
    <col min="16" max="16" width="13" style="29" hidden="1" customWidth="1"/>
    <col min="17" max="25" width="9.1796875" style="29" hidden="1" customWidth="1"/>
    <col min="26" max="26" width="0" style="29" hidden="1" customWidth="1"/>
    <col min="27" max="27" width="9.1796875" style="29"/>
    <col min="28" max="28" width="11.1796875" style="29" bestFit="1" customWidth="1"/>
    <col min="29" max="29" width="9.1796875" style="29"/>
    <col min="30" max="30" width="9.1796875" style="29" hidden="1" customWidth="1"/>
    <col min="31" max="31" width="9.81640625" style="29" hidden="1" customWidth="1"/>
    <col min="32" max="16384" width="9.1796875" style="29"/>
  </cols>
  <sheetData>
    <row r="1" spans="1:31" ht="24" customHeight="1" x14ac:dyDescent="0.35">
      <c r="A1" s="340" t="s">
        <v>73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</row>
    <row r="2" spans="1:31" ht="39.75" customHeight="1" x14ac:dyDescent="0.3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</row>
    <row r="3" spans="1:31" ht="30.75" customHeight="1" x14ac:dyDescent="0.45">
      <c r="A3" s="334" t="s">
        <v>21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</row>
    <row r="4" spans="1:31" ht="13.5" customHeight="1" x14ac:dyDescent="0.35">
      <c r="A4" s="335" t="s">
        <v>23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</row>
    <row r="5" spans="1:31" ht="23.5" x14ac:dyDescent="0.55000000000000004">
      <c r="A5" s="336" t="s">
        <v>22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</row>
    <row r="6" spans="1:31" ht="15" thickBot="1" x14ac:dyDescent="0.4"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31" ht="15" hidden="1" thickBot="1" x14ac:dyDescent="0.4">
      <c r="H7" s="343" t="s">
        <v>11</v>
      </c>
      <c r="I7" s="344"/>
      <c r="J7" s="344"/>
      <c r="K7" s="344"/>
      <c r="L7" s="344"/>
      <c r="M7" s="344"/>
      <c r="N7" s="344"/>
      <c r="O7" s="344"/>
      <c r="P7" s="345"/>
      <c r="Q7" s="31"/>
      <c r="R7" s="31"/>
      <c r="S7" s="31"/>
      <c r="T7" s="31"/>
      <c r="U7" s="31"/>
      <c r="V7" s="31"/>
      <c r="W7" s="31"/>
      <c r="X7" s="31"/>
      <c r="Y7" s="31"/>
    </row>
    <row r="8" spans="1:31" ht="15" hidden="1" thickBot="1" x14ac:dyDescent="0.4"/>
    <row r="9" spans="1:31" ht="56.25" customHeight="1" thickBot="1" x14ac:dyDescent="0.4">
      <c r="A9" s="233"/>
      <c r="B9" s="233"/>
      <c r="C9" s="233"/>
      <c r="D9" s="233"/>
      <c r="E9" s="233"/>
      <c r="F9" s="233"/>
      <c r="G9" s="233"/>
      <c r="H9" s="341" t="s">
        <v>16</v>
      </c>
      <c r="I9" s="342"/>
      <c r="J9" s="342"/>
      <c r="K9" s="342"/>
      <c r="L9" s="342"/>
      <c r="M9" s="342"/>
      <c r="N9" s="346" t="s">
        <v>66</v>
      </c>
      <c r="O9" s="163"/>
      <c r="P9" s="122" t="s">
        <v>36</v>
      </c>
      <c r="Q9" s="32"/>
      <c r="R9" s="32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</row>
    <row r="10" spans="1:31" ht="15.75" hidden="1" customHeight="1" thickBot="1" x14ac:dyDescent="0.4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347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</row>
    <row r="11" spans="1:31" ht="86.25" customHeight="1" thickBot="1" x14ac:dyDescent="0.4">
      <c r="A11" s="234" t="s">
        <v>2</v>
      </c>
      <c r="B11" s="234" t="s">
        <v>2</v>
      </c>
      <c r="C11" s="234" t="s">
        <v>3</v>
      </c>
      <c r="D11" s="235" t="s">
        <v>6</v>
      </c>
      <c r="E11" s="236" t="s">
        <v>4</v>
      </c>
      <c r="F11" s="133" t="s">
        <v>45</v>
      </c>
      <c r="G11" s="237" t="s">
        <v>5</v>
      </c>
      <c r="H11" s="238" t="s">
        <v>12</v>
      </c>
      <c r="I11" s="134" t="s">
        <v>34</v>
      </c>
      <c r="J11" s="135" t="s">
        <v>33</v>
      </c>
      <c r="K11" s="239" t="s">
        <v>35</v>
      </c>
      <c r="L11" s="240" t="s">
        <v>18</v>
      </c>
      <c r="M11" s="241" t="s">
        <v>19</v>
      </c>
      <c r="N11" s="348"/>
      <c r="O11" s="242" t="s">
        <v>20</v>
      </c>
      <c r="P11" s="136" t="s">
        <v>37</v>
      </c>
      <c r="Q11" s="243">
        <v>9</v>
      </c>
      <c r="R11" s="244">
        <v>10</v>
      </c>
      <c r="S11" s="245">
        <v>11</v>
      </c>
      <c r="T11" s="236">
        <v>12</v>
      </c>
      <c r="U11" s="236">
        <v>13</v>
      </c>
      <c r="V11" s="236">
        <v>14</v>
      </c>
      <c r="W11" s="236">
        <v>15</v>
      </c>
      <c r="X11" s="236">
        <v>16</v>
      </c>
      <c r="Y11" s="236">
        <v>17</v>
      </c>
      <c r="Z11" s="246" t="s">
        <v>0</v>
      </c>
      <c r="AA11" s="247" t="s">
        <v>7</v>
      </c>
      <c r="AB11" s="248" t="s">
        <v>9</v>
      </c>
      <c r="AC11" s="248" t="s">
        <v>8</v>
      </c>
      <c r="AD11" s="33"/>
    </row>
    <row r="12" spans="1:31" ht="40.5" customHeight="1" thickBot="1" x14ac:dyDescent="0.4">
      <c r="A12" s="25">
        <v>1</v>
      </c>
      <c r="B12" s="10">
        <v>1</v>
      </c>
      <c r="C12" s="146" t="s">
        <v>74</v>
      </c>
      <c r="D12" s="146" t="s">
        <v>75</v>
      </c>
      <c r="E12" s="146" t="s">
        <v>61</v>
      </c>
      <c r="F12" s="20" t="s">
        <v>46</v>
      </c>
      <c r="G12" s="152">
        <v>105</v>
      </c>
      <c r="H12" s="250">
        <v>100</v>
      </c>
      <c r="I12" s="251">
        <v>0</v>
      </c>
      <c r="J12" s="251">
        <v>0</v>
      </c>
      <c r="K12" s="252">
        <v>0</v>
      </c>
      <c r="L12" s="253"/>
      <c r="M12" s="254"/>
      <c r="N12" s="255">
        <v>47</v>
      </c>
      <c r="O12" s="253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6"/>
      <c r="AA12" s="201">
        <f>SUM(H12:N12)</f>
        <v>147</v>
      </c>
      <c r="AB12" s="221">
        <v>100</v>
      </c>
      <c r="AC12" s="172">
        <v>1</v>
      </c>
      <c r="AD12" s="33"/>
      <c r="AE12" s="41"/>
    </row>
    <row r="13" spans="1:31" ht="40.5" customHeight="1" x14ac:dyDescent="0.35">
      <c r="A13" s="286"/>
      <c r="B13" s="1">
        <v>2</v>
      </c>
      <c r="C13" s="148" t="s">
        <v>80</v>
      </c>
      <c r="D13" s="154" t="s">
        <v>76</v>
      </c>
      <c r="E13" s="148" t="s">
        <v>62</v>
      </c>
      <c r="F13" s="2" t="s">
        <v>46</v>
      </c>
      <c r="G13" s="150">
        <v>106</v>
      </c>
      <c r="H13" s="160">
        <v>100</v>
      </c>
      <c r="I13" s="40">
        <v>0</v>
      </c>
      <c r="J13" s="40">
        <v>0</v>
      </c>
      <c r="K13" s="153">
        <v>-5</v>
      </c>
      <c r="L13" s="149"/>
      <c r="M13" s="164"/>
      <c r="N13" s="168">
        <v>42</v>
      </c>
      <c r="O13" s="14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171"/>
      <c r="AA13" s="201">
        <f t="shared" ref="AA13" si="0">SUM(H13:N13)</f>
        <v>137</v>
      </c>
      <c r="AB13" s="217">
        <f>AA13/$AA$12*100</f>
        <v>93.197278911564624</v>
      </c>
      <c r="AC13" s="174">
        <v>2</v>
      </c>
      <c r="AD13" s="33"/>
      <c r="AE13" s="41"/>
    </row>
    <row r="14" spans="1:31" ht="40.5" customHeight="1" thickBot="1" x14ac:dyDescent="0.4">
      <c r="A14" s="11">
        <v>2</v>
      </c>
      <c r="B14" s="309">
        <v>3</v>
      </c>
      <c r="C14" s="300" t="s">
        <v>99</v>
      </c>
      <c r="D14" s="300" t="s">
        <v>100</v>
      </c>
      <c r="E14" s="300" t="s">
        <v>101</v>
      </c>
      <c r="F14" s="301" t="s">
        <v>46</v>
      </c>
      <c r="G14" s="302">
        <v>120</v>
      </c>
      <c r="H14" s="310">
        <v>60</v>
      </c>
      <c r="I14" s="311">
        <v>0</v>
      </c>
      <c r="J14" s="311">
        <v>0</v>
      </c>
      <c r="K14" s="312">
        <v>-5</v>
      </c>
      <c r="L14" s="313"/>
      <c r="M14" s="314"/>
      <c r="N14" s="315">
        <v>39</v>
      </c>
      <c r="O14" s="313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6"/>
      <c r="AA14" s="317">
        <f t="shared" ref="AA14:AA21" si="1">SUM(H14:N14)</f>
        <v>94</v>
      </c>
      <c r="AB14" s="318">
        <f>AA14/$AA$12*100</f>
        <v>63.945578231292522</v>
      </c>
      <c r="AC14" s="319">
        <v>3</v>
      </c>
      <c r="AD14" s="33"/>
      <c r="AE14" s="41"/>
    </row>
    <row r="15" spans="1:31" ht="41.25" customHeight="1" thickBot="1" x14ac:dyDescent="0.4">
      <c r="A15" s="83">
        <v>3</v>
      </c>
      <c r="B15" s="23">
        <v>1</v>
      </c>
      <c r="C15" s="154" t="s">
        <v>59</v>
      </c>
      <c r="D15" s="154" t="s">
        <v>81</v>
      </c>
      <c r="E15" s="154" t="s">
        <v>65</v>
      </c>
      <c r="F15" s="19" t="s">
        <v>64</v>
      </c>
      <c r="G15" s="223">
        <v>208</v>
      </c>
      <c r="H15" s="226">
        <v>100</v>
      </c>
      <c r="I15" s="132">
        <v>0</v>
      </c>
      <c r="J15" s="132">
        <v>0</v>
      </c>
      <c r="K15" s="227">
        <v>0</v>
      </c>
      <c r="L15" s="228"/>
      <c r="M15" s="229"/>
      <c r="N15" s="230">
        <v>28</v>
      </c>
      <c r="O15" s="228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231"/>
      <c r="AA15" s="201">
        <f>SUM(H15:N15)</f>
        <v>128</v>
      </c>
      <c r="AB15" s="217">
        <v>106.66666666666667</v>
      </c>
      <c r="AC15" s="269" t="s">
        <v>79</v>
      </c>
      <c r="AD15" s="33"/>
      <c r="AE15" s="41"/>
    </row>
    <row r="16" spans="1:31" ht="40.5" customHeight="1" thickBot="1" x14ac:dyDescent="0.4">
      <c r="A16" s="4">
        <v>4</v>
      </c>
      <c r="B16" s="1">
        <v>2</v>
      </c>
      <c r="C16" s="148" t="s">
        <v>59</v>
      </c>
      <c r="D16" s="154" t="s">
        <v>82</v>
      </c>
      <c r="E16" s="148" t="s">
        <v>60</v>
      </c>
      <c r="F16" s="2" t="s">
        <v>64</v>
      </c>
      <c r="G16" s="150">
        <v>209</v>
      </c>
      <c r="H16" s="160">
        <v>100</v>
      </c>
      <c r="I16" s="40">
        <v>0</v>
      </c>
      <c r="J16" s="40">
        <v>0</v>
      </c>
      <c r="K16" s="153">
        <v>0</v>
      </c>
      <c r="L16" s="149"/>
      <c r="M16" s="164"/>
      <c r="N16" s="168">
        <v>28</v>
      </c>
      <c r="O16" s="14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171"/>
      <c r="AA16" s="201">
        <f>SUM(H16:N16)</f>
        <v>128</v>
      </c>
      <c r="AB16" s="217">
        <f>AA16/AA17*100</f>
        <v>106.66666666666667</v>
      </c>
      <c r="AC16" s="267" t="s">
        <v>79</v>
      </c>
      <c r="AD16" s="33"/>
      <c r="AE16" s="41"/>
    </row>
    <row r="17" spans="1:31" ht="40.5" customHeight="1" thickBot="1" x14ac:dyDescent="0.4">
      <c r="A17" s="4">
        <v>5</v>
      </c>
      <c r="B17" s="1">
        <v>3</v>
      </c>
      <c r="C17" s="148" t="s">
        <v>83</v>
      </c>
      <c r="D17" s="154" t="s">
        <v>84</v>
      </c>
      <c r="E17" s="148" t="s">
        <v>58</v>
      </c>
      <c r="F17" s="2" t="s">
        <v>64</v>
      </c>
      <c r="G17" s="150">
        <v>210</v>
      </c>
      <c r="H17" s="160">
        <v>100</v>
      </c>
      <c r="I17" s="40">
        <v>0</v>
      </c>
      <c r="J17" s="40">
        <v>0</v>
      </c>
      <c r="K17" s="153">
        <v>-10</v>
      </c>
      <c r="L17" s="149"/>
      <c r="M17" s="164"/>
      <c r="N17" s="168">
        <v>30</v>
      </c>
      <c r="O17" s="14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171"/>
      <c r="AA17" s="201">
        <f>SUM(H17:N17)</f>
        <v>120</v>
      </c>
      <c r="AB17" s="217">
        <v>100</v>
      </c>
      <c r="AC17" s="174">
        <v>1</v>
      </c>
      <c r="AD17" s="33"/>
      <c r="AE17" s="41"/>
    </row>
    <row r="18" spans="1:31" ht="40.5" customHeight="1" thickBot="1" x14ac:dyDescent="0.4">
      <c r="A18" s="11">
        <v>6</v>
      </c>
      <c r="B18" s="12">
        <v>4</v>
      </c>
      <c r="C18" s="147" t="s">
        <v>83</v>
      </c>
      <c r="D18" s="147" t="s">
        <v>85</v>
      </c>
      <c r="E18" s="147" t="s">
        <v>57</v>
      </c>
      <c r="F18" s="9" t="s">
        <v>64</v>
      </c>
      <c r="G18" s="155">
        <v>211</v>
      </c>
      <c r="H18" s="161">
        <v>80</v>
      </c>
      <c r="I18" s="47">
        <v>0</v>
      </c>
      <c r="J18" s="47">
        <v>0</v>
      </c>
      <c r="K18" s="156">
        <v>-5</v>
      </c>
      <c r="L18" s="157"/>
      <c r="M18" s="165"/>
      <c r="N18" s="167">
        <v>24</v>
      </c>
      <c r="O18" s="15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170"/>
      <c r="AA18" s="201">
        <f>SUM(H18:N18)</f>
        <v>99</v>
      </c>
      <c r="AB18" s="218">
        <f>AA18/AA17*100</f>
        <v>82.5</v>
      </c>
      <c r="AC18" s="173">
        <v>2</v>
      </c>
      <c r="AD18" s="33"/>
      <c r="AE18" s="41"/>
    </row>
    <row r="19" spans="1:31" ht="31.5" thickBot="1" x14ac:dyDescent="0.4">
      <c r="A19" s="83">
        <v>7</v>
      </c>
      <c r="B19" s="23">
        <v>1</v>
      </c>
      <c r="C19" s="154" t="s">
        <v>74</v>
      </c>
      <c r="D19" s="154" t="s">
        <v>86</v>
      </c>
      <c r="E19" s="154" t="s">
        <v>78</v>
      </c>
      <c r="F19" s="19" t="s">
        <v>47</v>
      </c>
      <c r="G19" s="223">
        <v>308</v>
      </c>
      <c r="H19" s="226">
        <v>80</v>
      </c>
      <c r="I19" s="132">
        <v>0</v>
      </c>
      <c r="J19" s="132">
        <v>0</v>
      </c>
      <c r="K19" s="227">
        <v>0</v>
      </c>
      <c r="L19" s="228"/>
      <c r="M19" s="229"/>
      <c r="N19" s="230">
        <v>27</v>
      </c>
      <c r="O19" s="228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231"/>
      <c r="AA19" s="201">
        <f t="shared" si="1"/>
        <v>107</v>
      </c>
      <c r="AB19" s="232">
        <v>100</v>
      </c>
      <c r="AC19" s="225">
        <v>1</v>
      </c>
      <c r="AD19" s="33"/>
      <c r="AE19" s="41"/>
    </row>
    <row r="20" spans="1:31" ht="41.25" customHeight="1" thickBot="1" x14ac:dyDescent="0.4">
      <c r="A20" s="4">
        <v>8</v>
      </c>
      <c r="B20" s="1">
        <v>2</v>
      </c>
      <c r="C20" s="148" t="s">
        <v>74</v>
      </c>
      <c r="D20" s="154" t="s">
        <v>87</v>
      </c>
      <c r="E20" s="148" t="s">
        <v>88</v>
      </c>
      <c r="F20" s="2" t="s">
        <v>47</v>
      </c>
      <c r="G20" s="150">
        <v>309</v>
      </c>
      <c r="H20" s="160">
        <v>60</v>
      </c>
      <c r="I20" s="40">
        <v>0</v>
      </c>
      <c r="J20" s="40">
        <v>0</v>
      </c>
      <c r="K20" s="153">
        <v>0</v>
      </c>
      <c r="L20" s="149"/>
      <c r="M20" s="164"/>
      <c r="N20" s="168">
        <v>28</v>
      </c>
      <c r="O20" s="14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171"/>
      <c r="AA20" s="201">
        <f t="shared" si="1"/>
        <v>88</v>
      </c>
      <c r="AB20" s="217">
        <f>AA20/AA19*100</f>
        <v>82.242990654205599</v>
      </c>
      <c r="AC20" s="174">
        <v>2</v>
      </c>
      <c r="AD20" s="33"/>
      <c r="AE20" s="41"/>
    </row>
    <row r="21" spans="1:31" ht="40.5" customHeight="1" thickBot="1" x14ac:dyDescent="0.4">
      <c r="A21" s="11">
        <v>9</v>
      </c>
      <c r="B21" s="12">
        <v>3</v>
      </c>
      <c r="C21" s="147" t="s">
        <v>89</v>
      </c>
      <c r="D21" s="147" t="s">
        <v>77</v>
      </c>
      <c r="E21" s="147" t="s">
        <v>90</v>
      </c>
      <c r="F21" s="9" t="s">
        <v>47</v>
      </c>
      <c r="G21" s="155">
        <v>311</v>
      </c>
      <c r="H21" s="161">
        <v>60</v>
      </c>
      <c r="I21" s="47">
        <v>0</v>
      </c>
      <c r="J21" s="47">
        <v>0</v>
      </c>
      <c r="K21" s="156">
        <v>-10</v>
      </c>
      <c r="L21" s="157"/>
      <c r="M21" s="165"/>
      <c r="N21" s="167">
        <v>22</v>
      </c>
      <c r="O21" s="15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170"/>
      <c r="AA21" s="142">
        <f t="shared" si="1"/>
        <v>72</v>
      </c>
      <c r="AB21" s="218">
        <f>AA21/AA19*100</f>
        <v>67.289719626168221</v>
      </c>
      <c r="AC21" s="173">
        <v>3</v>
      </c>
      <c r="AD21" s="33"/>
      <c r="AE21" s="41"/>
    </row>
    <row r="22" spans="1:31" ht="30" hidden="1" customHeight="1" x14ac:dyDescent="0.35">
      <c r="A22" s="162"/>
      <c r="B22" s="131"/>
      <c r="C22" s="132"/>
      <c r="D22" s="84"/>
      <c r="E22" s="132"/>
      <c r="F22" s="74" t="s">
        <v>47</v>
      </c>
      <c r="G22" s="249">
        <v>410</v>
      </c>
      <c r="H22" s="162"/>
      <c r="I22" s="158"/>
      <c r="J22" s="131"/>
      <c r="K22" s="131"/>
      <c r="L22" s="131"/>
      <c r="M22" s="159"/>
      <c r="N22" s="162"/>
      <c r="O22" s="159"/>
      <c r="P22" s="169"/>
      <c r="Q22" s="158"/>
      <c r="R22" s="131"/>
      <c r="S22" s="131"/>
      <c r="T22" s="131"/>
      <c r="U22" s="131"/>
      <c r="V22" s="131"/>
      <c r="W22" s="131"/>
      <c r="X22" s="131"/>
      <c r="Y22" s="131"/>
      <c r="Z22" s="166"/>
      <c r="AA22" s="209">
        <f t="shared" ref="AA22:AA27" si="2">H22+I22+J22+K22+L22+M22+N22+O22+P22+Z22</f>
        <v>0</v>
      </c>
      <c r="AB22" s="123" t="e">
        <f>AA22*100/#REF!</f>
        <v>#REF!</v>
      </c>
      <c r="AC22" s="124"/>
      <c r="AD22" s="48"/>
      <c r="AE22" s="41"/>
    </row>
    <row r="23" spans="1:31" ht="30" hidden="1" customHeight="1" x14ac:dyDescent="0.35">
      <c r="A23" s="36"/>
      <c r="B23" s="37"/>
      <c r="C23" s="40"/>
      <c r="D23" s="5"/>
      <c r="E23" s="40"/>
      <c r="F23" s="38" t="s">
        <v>47</v>
      </c>
      <c r="G23" s="62">
        <v>411</v>
      </c>
      <c r="H23" s="36"/>
      <c r="I23" s="35"/>
      <c r="J23" s="37"/>
      <c r="K23" s="51"/>
      <c r="L23" s="37"/>
      <c r="M23" s="42"/>
      <c r="N23" s="36"/>
      <c r="O23" s="42"/>
      <c r="P23" s="43"/>
      <c r="Q23" s="35"/>
      <c r="R23" s="37"/>
      <c r="S23" s="37"/>
      <c r="T23" s="37"/>
      <c r="U23" s="37"/>
      <c r="V23" s="37"/>
      <c r="W23" s="37"/>
      <c r="X23" s="37"/>
      <c r="Y23" s="37"/>
      <c r="Z23" s="49"/>
      <c r="AA23" s="114">
        <f t="shared" si="2"/>
        <v>0</v>
      </c>
      <c r="AB23" s="118" t="e">
        <f>AA23*100/#REF!</f>
        <v>#REF!</v>
      </c>
      <c r="AC23" s="116"/>
      <c r="AD23" s="48"/>
      <c r="AE23" s="41"/>
    </row>
    <row r="24" spans="1:31" ht="30" hidden="1" customHeight="1" x14ac:dyDescent="0.35">
      <c r="A24" s="36"/>
      <c r="B24" s="37"/>
      <c r="C24" s="40"/>
      <c r="D24" s="5"/>
      <c r="E24" s="40"/>
      <c r="F24" s="38" t="s">
        <v>47</v>
      </c>
      <c r="G24" s="50">
        <v>412</v>
      </c>
      <c r="H24" s="36"/>
      <c r="I24" s="35"/>
      <c r="J24" s="37"/>
      <c r="K24" s="37"/>
      <c r="L24" s="37"/>
      <c r="M24" s="42"/>
      <c r="N24" s="36"/>
      <c r="O24" s="42"/>
      <c r="P24" s="43"/>
      <c r="Q24" s="35"/>
      <c r="R24" s="37"/>
      <c r="S24" s="37"/>
      <c r="T24" s="37"/>
      <c r="U24" s="37"/>
      <c r="V24" s="37"/>
      <c r="W24" s="37"/>
      <c r="X24" s="37"/>
      <c r="Y24" s="37"/>
      <c r="Z24" s="49"/>
      <c r="AA24" s="114">
        <f t="shared" si="2"/>
        <v>0</v>
      </c>
      <c r="AB24" s="118" t="e">
        <f>AA24*100/#REF!</f>
        <v>#REF!</v>
      </c>
      <c r="AC24" s="116"/>
      <c r="AD24" s="48"/>
      <c r="AE24" s="41"/>
    </row>
    <row r="25" spans="1:31" ht="30" hidden="1" customHeight="1" x14ac:dyDescent="0.35">
      <c r="A25" s="36"/>
      <c r="B25" s="37"/>
      <c r="C25" s="40"/>
      <c r="D25" s="5"/>
      <c r="E25" s="40"/>
      <c r="F25" s="38" t="s">
        <v>47</v>
      </c>
      <c r="G25" s="62">
        <v>413</v>
      </c>
      <c r="H25" s="36"/>
      <c r="I25" s="35"/>
      <c r="J25" s="37"/>
      <c r="K25" s="37"/>
      <c r="L25" s="37"/>
      <c r="M25" s="42"/>
      <c r="N25" s="36"/>
      <c r="O25" s="42"/>
      <c r="P25" s="43"/>
      <c r="Q25" s="35"/>
      <c r="R25" s="37"/>
      <c r="S25" s="37"/>
      <c r="T25" s="37"/>
      <c r="U25" s="37"/>
      <c r="V25" s="37"/>
      <c r="W25" s="37"/>
      <c r="X25" s="37"/>
      <c r="Y25" s="37"/>
      <c r="Z25" s="49"/>
      <c r="AA25" s="114">
        <f t="shared" si="2"/>
        <v>0</v>
      </c>
      <c r="AB25" s="118" t="e">
        <f>AA25*100/#REF!</f>
        <v>#REF!</v>
      </c>
      <c r="AC25" s="116"/>
      <c r="AD25" s="48"/>
      <c r="AE25" s="41"/>
    </row>
    <row r="26" spans="1:31" ht="30" hidden="1" customHeight="1" x14ac:dyDescent="0.35">
      <c r="A26" s="36"/>
      <c r="B26" s="37"/>
      <c r="C26" s="40"/>
      <c r="D26" s="5"/>
      <c r="E26" s="40"/>
      <c r="F26" s="38" t="s">
        <v>47</v>
      </c>
      <c r="G26" s="62">
        <v>414</v>
      </c>
      <c r="H26" s="36"/>
      <c r="I26" s="35"/>
      <c r="J26" s="37"/>
      <c r="K26" s="37"/>
      <c r="L26" s="37"/>
      <c r="M26" s="42"/>
      <c r="N26" s="36"/>
      <c r="O26" s="42"/>
      <c r="P26" s="43"/>
      <c r="Q26" s="35"/>
      <c r="R26" s="37"/>
      <c r="S26" s="37"/>
      <c r="T26" s="37"/>
      <c r="U26" s="37"/>
      <c r="V26" s="37"/>
      <c r="W26" s="37"/>
      <c r="X26" s="37"/>
      <c r="Y26" s="37"/>
      <c r="Z26" s="49"/>
      <c r="AA26" s="114">
        <f t="shared" si="2"/>
        <v>0</v>
      </c>
      <c r="AB26" s="118" t="e">
        <f>AA26*100/#REF!</f>
        <v>#REF!</v>
      </c>
      <c r="AC26" s="116"/>
      <c r="AD26" s="48"/>
      <c r="AE26" s="41"/>
    </row>
    <row r="27" spans="1:31" ht="9" hidden="1" customHeight="1" thickBot="1" x14ac:dyDescent="0.4">
      <c r="A27" s="44"/>
      <c r="B27" s="45"/>
      <c r="C27" s="47"/>
      <c r="D27" s="6"/>
      <c r="E27" s="47"/>
      <c r="F27" s="46" t="s">
        <v>47</v>
      </c>
      <c r="G27" s="69">
        <v>415</v>
      </c>
      <c r="H27" s="44"/>
      <c r="I27" s="53"/>
      <c r="J27" s="45"/>
      <c r="K27" s="45"/>
      <c r="L27" s="45"/>
      <c r="M27" s="54"/>
      <c r="N27" s="44"/>
      <c r="O27" s="54"/>
      <c r="P27" s="55"/>
      <c r="Q27" s="53"/>
      <c r="R27" s="45"/>
      <c r="S27" s="45"/>
      <c r="T27" s="45"/>
      <c r="U27" s="45"/>
      <c r="V27" s="45"/>
      <c r="W27" s="45"/>
      <c r="X27" s="45"/>
      <c r="Y27" s="45"/>
      <c r="Z27" s="56"/>
      <c r="AA27" s="115">
        <f t="shared" si="2"/>
        <v>0</v>
      </c>
      <c r="AB27" s="119" t="e">
        <f>AA27*100/#REF!</f>
        <v>#REF!</v>
      </c>
      <c r="AC27" s="117"/>
      <c r="AD27" s="48"/>
      <c r="AE27" s="41"/>
    </row>
    <row r="29" spans="1:31" x14ac:dyDescent="0.35">
      <c r="D29" s="29" t="s">
        <v>106</v>
      </c>
      <c r="K29" s="29" t="s">
        <v>25</v>
      </c>
    </row>
    <row r="31" spans="1:31" x14ac:dyDescent="0.35">
      <c r="D31" s="29" t="s">
        <v>24</v>
      </c>
      <c r="K31" s="58" t="s">
        <v>103</v>
      </c>
    </row>
  </sheetData>
  <sortState ref="A14:AE17">
    <sortCondition descending="1" ref="AA14:AA17"/>
  </sortState>
  <mergeCells count="7">
    <mergeCell ref="H9:M9"/>
    <mergeCell ref="N9:N11"/>
    <mergeCell ref="A1:AC2"/>
    <mergeCell ref="A3:AC3"/>
    <mergeCell ref="A4:AC4"/>
    <mergeCell ref="A5:AC5"/>
    <mergeCell ref="H7:P7"/>
  </mergeCells>
  <pageMargins left="0.70866141732283472" right="0.70866141732283472" top="0.74803149606299213" bottom="0.74803149606299213" header="0.31496062992125984" footer="0.31496062992125984"/>
  <pageSetup paperSize="9" scale="70" fitToHeight="1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Сортировка_поход">
                <anchor moveWithCells="1" sizeWithCells="1">
                  <from>
                    <xdr:col>37</xdr:col>
                    <xdr:colOff>0</xdr:colOff>
                    <xdr:row>8</xdr:row>
                    <xdr:rowOff>419100</xdr:rowOff>
                  </from>
                  <to>
                    <xdr:col>37</xdr:col>
                    <xdr:colOff>0</xdr:colOff>
                    <xdr:row>10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AH44"/>
  <sheetViews>
    <sheetView view="pageBreakPreview" zoomScale="60" zoomScaleNormal="60" workbookViewId="0">
      <pane ySplit="11" topLeftCell="A40" activePane="bottomLeft" state="frozen"/>
      <selection pane="bottomLeft" activeCell="J42" sqref="J42"/>
    </sheetView>
  </sheetViews>
  <sheetFormatPr defaultColWidth="8.7265625" defaultRowHeight="14.5" x14ac:dyDescent="0.35"/>
  <cols>
    <col min="1" max="1" width="7.26953125" style="58" bestFit="1" customWidth="1"/>
    <col min="2" max="2" width="0" style="58" hidden="1" customWidth="1"/>
    <col min="3" max="3" width="28.81640625" style="59" customWidth="1"/>
    <col min="4" max="4" width="16.81640625" style="58" customWidth="1"/>
    <col min="5" max="5" width="26.54296875" style="59" customWidth="1"/>
    <col min="6" max="6" width="10.26953125" style="59" customWidth="1"/>
    <col min="7" max="7" width="9.81640625" style="58" customWidth="1"/>
    <col min="8" max="23" width="6.54296875" style="58" customWidth="1"/>
    <col min="24" max="29" width="6.54296875" style="58" hidden="1" customWidth="1"/>
    <col min="30" max="30" width="11" style="58" customWidth="1"/>
    <col min="31" max="31" width="11.1796875" style="58" customWidth="1"/>
    <col min="32" max="32" width="10.81640625" style="58" customWidth="1"/>
    <col min="33" max="33" width="10.81640625" style="58" hidden="1" customWidth="1"/>
    <col min="34" max="34" width="9.1796875" style="58" hidden="1" customWidth="1"/>
    <col min="35" max="16384" width="8.7265625" style="58"/>
  </cols>
  <sheetData>
    <row r="1" spans="1:34" ht="18.75" customHeight="1" x14ac:dyDescent="0.35">
      <c r="A1" s="340" t="s">
        <v>73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</row>
    <row r="2" spans="1:34" ht="15" customHeight="1" x14ac:dyDescent="0.3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</row>
    <row r="3" spans="1:34" ht="24" customHeight="1" x14ac:dyDescent="0.45">
      <c r="A3" s="334" t="s">
        <v>21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</row>
    <row r="4" spans="1:34" ht="15.5" x14ac:dyDescent="0.35">
      <c r="A4" s="335" t="s">
        <v>23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</row>
    <row r="5" spans="1:34" ht="31" x14ac:dyDescent="0.7">
      <c r="A5" s="336" t="s">
        <v>104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</row>
    <row r="6" spans="1:34" ht="7.5" customHeight="1" x14ac:dyDescent="0.35"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34" ht="2.25" customHeight="1" x14ac:dyDescent="0.35"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34" ht="9.75" customHeight="1" x14ac:dyDescent="0.35"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34" ht="23.25" customHeight="1" thickBot="1" x14ac:dyDescent="0.4">
      <c r="H9" s="337" t="s">
        <v>10</v>
      </c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9"/>
    </row>
    <row r="10" spans="1:34" ht="15" hidden="1" thickBot="1" x14ac:dyDescent="0.4"/>
    <row r="11" spans="1:34" ht="136.5" customHeight="1" thickBot="1" x14ac:dyDescent="0.4">
      <c r="A11" s="136" t="s">
        <v>2</v>
      </c>
      <c r="B11" s="137"/>
      <c r="C11" s="133" t="s">
        <v>3</v>
      </c>
      <c r="D11" s="138" t="s">
        <v>6</v>
      </c>
      <c r="E11" s="133" t="s">
        <v>4</v>
      </c>
      <c r="F11" s="133" t="s">
        <v>48</v>
      </c>
      <c r="G11" s="139" t="s">
        <v>5</v>
      </c>
      <c r="H11" s="296" t="s">
        <v>49</v>
      </c>
      <c r="I11" s="135" t="s">
        <v>50</v>
      </c>
      <c r="J11" s="135" t="s">
        <v>51</v>
      </c>
      <c r="K11" s="135" t="s">
        <v>30</v>
      </c>
      <c r="L11" s="135" t="s">
        <v>32</v>
      </c>
      <c r="M11" s="135" t="s">
        <v>93</v>
      </c>
      <c r="N11" s="135" t="s">
        <v>31</v>
      </c>
      <c r="O11" s="135" t="s">
        <v>52</v>
      </c>
      <c r="P11" s="135" t="s">
        <v>28</v>
      </c>
      <c r="Q11" s="135" t="s">
        <v>29</v>
      </c>
      <c r="R11" s="135" t="s">
        <v>53</v>
      </c>
      <c r="S11" s="135" t="s">
        <v>54</v>
      </c>
      <c r="T11" s="135" t="s">
        <v>27</v>
      </c>
      <c r="U11" s="135" t="s">
        <v>94</v>
      </c>
      <c r="V11" s="141" t="s">
        <v>95</v>
      </c>
      <c r="W11" s="239" t="s">
        <v>96</v>
      </c>
      <c r="X11" s="145">
        <v>1</v>
      </c>
      <c r="Y11" s="134">
        <v>2</v>
      </c>
      <c r="Z11" s="135">
        <v>3</v>
      </c>
      <c r="AA11" s="135">
        <v>4</v>
      </c>
      <c r="AB11" s="141">
        <v>5</v>
      </c>
      <c r="AC11" s="297" t="s">
        <v>0</v>
      </c>
      <c r="AD11" s="142" t="s">
        <v>7</v>
      </c>
      <c r="AE11" s="143" t="s">
        <v>9</v>
      </c>
      <c r="AF11" s="143" t="s">
        <v>8</v>
      </c>
      <c r="AG11" s="61"/>
    </row>
    <row r="12" spans="1:34" ht="54" customHeight="1" x14ac:dyDescent="0.35">
      <c r="A12" s="83">
        <v>1</v>
      </c>
      <c r="B12" s="23"/>
      <c r="C12" s="154" t="s">
        <v>74</v>
      </c>
      <c r="D12" s="154" t="s">
        <v>75</v>
      </c>
      <c r="E12" s="154" t="s">
        <v>61</v>
      </c>
      <c r="F12" s="19" t="s">
        <v>46</v>
      </c>
      <c r="G12" s="223">
        <v>105</v>
      </c>
      <c r="H12" s="76"/>
      <c r="I12" s="73">
        <v>49</v>
      </c>
      <c r="J12" s="73">
        <v>61</v>
      </c>
      <c r="K12" s="73"/>
      <c r="L12" s="73"/>
      <c r="M12" s="73"/>
      <c r="N12" s="73"/>
      <c r="O12" s="73"/>
      <c r="P12" s="73">
        <v>70</v>
      </c>
      <c r="Q12" s="73">
        <v>67</v>
      </c>
      <c r="R12" s="73"/>
      <c r="S12" s="73"/>
      <c r="T12" s="73"/>
      <c r="U12" s="73">
        <v>60</v>
      </c>
      <c r="V12" s="73"/>
      <c r="W12" s="73"/>
      <c r="X12" s="73"/>
      <c r="Y12" s="73"/>
      <c r="Z12" s="73"/>
      <c r="AA12" s="73"/>
      <c r="AB12" s="79"/>
      <c r="AC12" s="289"/>
      <c r="AD12" s="214">
        <f t="shared" ref="AD12" si="0">SUM(H12:W12)</f>
        <v>307</v>
      </c>
      <c r="AE12" s="211">
        <v>100</v>
      </c>
      <c r="AF12" s="169">
        <v>1</v>
      </c>
      <c r="AG12" s="48"/>
      <c r="AH12" s="41"/>
    </row>
    <row r="13" spans="1:34" ht="54" customHeight="1" thickBot="1" x14ac:dyDescent="0.4">
      <c r="A13" s="11">
        <v>2</v>
      </c>
      <c r="B13" s="12"/>
      <c r="C13" s="147" t="s">
        <v>80</v>
      </c>
      <c r="D13" s="147" t="s">
        <v>76</v>
      </c>
      <c r="E13" s="147" t="s">
        <v>62</v>
      </c>
      <c r="F13" s="9" t="s">
        <v>46</v>
      </c>
      <c r="G13" s="155">
        <v>106</v>
      </c>
      <c r="H13" s="68"/>
      <c r="I13" s="57">
        <v>30</v>
      </c>
      <c r="J13" s="57">
        <v>59</v>
      </c>
      <c r="K13" s="57"/>
      <c r="L13" s="57"/>
      <c r="M13" s="57"/>
      <c r="N13" s="57">
        <v>35</v>
      </c>
      <c r="O13" s="57"/>
      <c r="P13" s="57">
        <v>69</v>
      </c>
      <c r="Q13" s="57"/>
      <c r="R13" s="57"/>
      <c r="S13" s="57"/>
      <c r="T13" s="57"/>
      <c r="U13" s="57">
        <v>60</v>
      </c>
      <c r="V13" s="57"/>
      <c r="W13" s="57"/>
      <c r="X13" s="57"/>
      <c r="Y13" s="57"/>
      <c r="Z13" s="57"/>
      <c r="AA13" s="57"/>
      <c r="AB13" s="71"/>
      <c r="AC13" s="197"/>
      <c r="AD13" s="198">
        <f t="shared" ref="AD13:AD22" si="1">SUM(H13:W13)</f>
        <v>253</v>
      </c>
      <c r="AE13" s="175">
        <f>AD13/AD12*100</f>
        <v>82.41042345276874</v>
      </c>
      <c r="AF13" s="55">
        <v>2</v>
      </c>
      <c r="AG13" s="48"/>
      <c r="AH13" s="41"/>
    </row>
    <row r="14" spans="1:34" ht="54" customHeight="1" thickBot="1" x14ac:dyDescent="0.4">
      <c r="A14" s="320">
        <v>3</v>
      </c>
      <c r="B14" s="309"/>
      <c r="C14" s="321" t="s">
        <v>99</v>
      </c>
      <c r="D14" s="321" t="s">
        <v>100</v>
      </c>
      <c r="E14" s="321" t="s">
        <v>102</v>
      </c>
      <c r="F14" s="322" t="s">
        <v>46</v>
      </c>
      <c r="G14" s="323">
        <v>120</v>
      </c>
      <c r="H14" s="324">
        <v>20</v>
      </c>
      <c r="I14" s="325"/>
      <c r="J14" s="325"/>
      <c r="K14" s="325"/>
      <c r="L14" s="325"/>
      <c r="M14" s="325">
        <v>12</v>
      </c>
      <c r="N14" s="325"/>
      <c r="O14" s="325"/>
      <c r="P14" s="325">
        <v>46</v>
      </c>
      <c r="Q14" s="325"/>
      <c r="R14" s="325"/>
      <c r="S14" s="325"/>
      <c r="T14" s="325"/>
      <c r="U14" s="325"/>
      <c r="V14" s="325"/>
      <c r="W14" s="325">
        <v>30</v>
      </c>
      <c r="X14" s="325"/>
      <c r="Y14" s="325"/>
      <c r="Z14" s="325"/>
      <c r="AA14" s="325"/>
      <c r="AB14" s="326"/>
      <c r="AC14" s="327"/>
      <c r="AD14" s="315">
        <f t="shared" si="1"/>
        <v>108</v>
      </c>
      <c r="AE14" s="328">
        <f>AD14/AD13*100</f>
        <v>42.687747035573118</v>
      </c>
      <c r="AF14" s="295">
        <v>3</v>
      </c>
      <c r="AG14" s="48"/>
      <c r="AH14" s="41"/>
    </row>
    <row r="15" spans="1:34" ht="54" customHeight="1" x14ac:dyDescent="0.35">
      <c r="A15" s="83">
        <v>1</v>
      </c>
      <c r="B15" s="23"/>
      <c r="C15" s="154" t="s">
        <v>83</v>
      </c>
      <c r="D15" s="154" t="s">
        <v>85</v>
      </c>
      <c r="E15" s="154" t="s">
        <v>57</v>
      </c>
      <c r="F15" s="19" t="s">
        <v>64</v>
      </c>
      <c r="G15" s="223">
        <v>211</v>
      </c>
      <c r="H15" s="76">
        <v>35</v>
      </c>
      <c r="I15" s="73"/>
      <c r="J15" s="73">
        <v>40</v>
      </c>
      <c r="K15" s="73"/>
      <c r="L15" s="73"/>
      <c r="M15" s="73"/>
      <c r="N15" s="73"/>
      <c r="O15" s="73"/>
      <c r="P15" s="73">
        <v>70</v>
      </c>
      <c r="Q15" s="73"/>
      <c r="R15" s="73">
        <v>32</v>
      </c>
      <c r="S15" s="73">
        <v>70</v>
      </c>
      <c r="T15" s="73"/>
      <c r="U15" s="73"/>
      <c r="V15" s="73"/>
      <c r="W15" s="73"/>
      <c r="X15" s="73"/>
      <c r="Y15" s="73"/>
      <c r="Z15" s="73"/>
      <c r="AA15" s="73"/>
      <c r="AB15" s="79"/>
      <c r="AC15" s="289"/>
      <c r="AD15" s="214">
        <f t="shared" si="1"/>
        <v>247</v>
      </c>
      <c r="AE15" s="211">
        <v>100</v>
      </c>
      <c r="AF15" s="169">
        <v>1</v>
      </c>
      <c r="AG15" s="48"/>
      <c r="AH15" s="41"/>
    </row>
    <row r="16" spans="1:34" ht="54" customHeight="1" x14ac:dyDescent="0.35">
      <c r="A16" s="4">
        <v>2</v>
      </c>
      <c r="B16" s="1"/>
      <c r="C16" s="148" t="s">
        <v>83</v>
      </c>
      <c r="D16" s="148" t="s">
        <v>84</v>
      </c>
      <c r="E16" s="148" t="s">
        <v>58</v>
      </c>
      <c r="F16" s="2" t="s">
        <v>64</v>
      </c>
      <c r="G16" s="150">
        <v>210</v>
      </c>
      <c r="H16" s="64"/>
      <c r="I16" s="51"/>
      <c r="J16" s="51">
        <v>49</v>
      </c>
      <c r="K16" s="51">
        <v>50</v>
      </c>
      <c r="L16" s="51"/>
      <c r="M16" s="51"/>
      <c r="N16" s="51">
        <v>45</v>
      </c>
      <c r="O16" s="51"/>
      <c r="P16" s="51"/>
      <c r="Q16" s="51"/>
      <c r="R16" s="51"/>
      <c r="S16" s="51"/>
      <c r="T16" s="51">
        <v>39</v>
      </c>
      <c r="U16" s="51"/>
      <c r="V16" s="51"/>
      <c r="W16" s="51">
        <v>40</v>
      </c>
      <c r="X16" s="51"/>
      <c r="Y16" s="51"/>
      <c r="Z16" s="51"/>
      <c r="AA16" s="51"/>
      <c r="AB16" s="66"/>
      <c r="AC16" s="196"/>
      <c r="AD16" s="206">
        <f t="shared" si="1"/>
        <v>223</v>
      </c>
      <c r="AE16" s="211">
        <f>AD16/$AD$15*100</f>
        <v>90.283400809716596</v>
      </c>
      <c r="AF16" s="43">
        <v>2</v>
      </c>
      <c r="AG16" s="48"/>
      <c r="AH16" s="41">
        <f>MAX(AD16:AD22)</f>
        <v>223</v>
      </c>
    </row>
    <row r="17" spans="1:34" ht="54" customHeight="1" x14ac:dyDescent="0.35">
      <c r="A17" s="4">
        <v>3</v>
      </c>
      <c r="B17" s="1"/>
      <c r="C17" s="148" t="s">
        <v>59</v>
      </c>
      <c r="D17" s="148" t="s">
        <v>82</v>
      </c>
      <c r="E17" s="148" t="s">
        <v>60</v>
      </c>
      <c r="F17" s="2" t="s">
        <v>64</v>
      </c>
      <c r="G17" s="150">
        <v>209</v>
      </c>
      <c r="H17" s="64">
        <v>36</v>
      </c>
      <c r="I17" s="51"/>
      <c r="J17" s="51">
        <v>45</v>
      </c>
      <c r="K17" s="51"/>
      <c r="L17" s="51">
        <v>20</v>
      </c>
      <c r="M17" s="51"/>
      <c r="N17" s="51">
        <v>24</v>
      </c>
      <c r="O17" s="51"/>
      <c r="P17" s="51"/>
      <c r="Q17" s="51"/>
      <c r="R17" s="51"/>
      <c r="S17" s="51"/>
      <c r="T17" s="51">
        <v>40</v>
      </c>
      <c r="U17" s="51"/>
      <c r="V17" s="51"/>
      <c r="W17" s="51"/>
      <c r="X17" s="51"/>
      <c r="Y17" s="51"/>
      <c r="Z17" s="51"/>
      <c r="AA17" s="51"/>
      <c r="AB17" s="66"/>
      <c r="AC17" s="196"/>
      <c r="AD17" s="206">
        <f t="shared" si="1"/>
        <v>165</v>
      </c>
      <c r="AE17" s="211">
        <f t="shared" ref="AE17:AE18" si="2">AD17/$AD$15*100</f>
        <v>66.801619433198383</v>
      </c>
      <c r="AF17" s="196" t="s">
        <v>79</v>
      </c>
      <c r="AG17" s="48"/>
      <c r="AH17" s="41">
        <f>MAX(AD17:AD18)</f>
        <v>165</v>
      </c>
    </row>
    <row r="18" spans="1:34" ht="31.5" thickBot="1" x14ac:dyDescent="0.4">
      <c r="A18" s="11">
        <v>4</v>
      </c>
      <c r="B18" s="12"/>
      <c r="C18" s="147" t="s">
        <v>59</v>
      </c>
      <c r="D18" s="147" t="s">
        <v>81</v>
      </c>
      <c r="E18" s="147" t="s">
        <v>65</v>
      </c>
      <c r="F18" s="9" t="s">
        <v>64</v>
      </c>
      <c r="G18" s="155">
        <v>208</v>
      </c>
      <c r="H18" s="68"/>
      <c r="I18" s="57"/>
      <c r="J18" s="57">
        <v>50</v>
      </c>
      <c r="K18" s="57">
        <v>31</v>
      </c>
      <c r="L18" s="57">
        <v>20</v>
      </c>
      <c r="M18" s="57"/>
      <c r="N18" s="57">
        <v>8</v>
      </c>
      <c r="O18" s="57"/>
      <c r="P18" s="57"/>
      <c r="Q18" s="57">
        <v>30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71"/>
      <c r="AC18" s="197"/>
      <c r="AD18" s="198">
        <f t="shared" si="1"/>
        <v>139</v>
      </c>
      <c r="AE18" s="175">
        <f t="shared" si="2"/>
        <v>56.275303643724698</v>
      </c>
      <c r="AF18" s="197" t="s">
        <v>79</v>
      </c>
      <c r="AG18" s="48"/>
      <c r="AH18" s="41"/>
    </row>
    <row r="19" spans="1:34" ht="54" customHeight="1" x14ac:dyDescent="0.35">
      <c r="A19" s="83">
        <v>1</v>
      </c>
      <c r="B19" s="23"/>
      <c r="C19" s="154" t="s">
        <v>74</v>
      </c>
      <c r="D19" s="154" t="s">
        <v>86</v>
      </c>
      <c r="E19" s="154" t="s">
        <v>78</v>
      </c>
      <c r="F19" s="19" t="s">
        <v>47</v>
      </c>
      <c r="G19" s="223">
        <v>308</v>
      </c>
      <c r="H19" s="76">
        <v>39</v>
      </c>
      <c r="I19" s="73"/>
      <c r="J19" s="73">
        <v>20</v>
      </c>
      <c r="K19" s="73"/>
      <c r="L19" s="73"/>
      <c r="M19" s="73"/>
      <c r="N19" s="73">
        <v>30</v>
      </c>
      <c r="O19" s="73"/>
      <c r="P19" s="73">
        <v>38</v>
      </c>
      <c r="Q19" s="73">
        <v>20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9"/>
      <c r="AC19" s="289"/>
      <c r="AD19" s="214">
        <f t="shared" si="1"/>
        <v>147</v>
      </c>
      <c r="AE19" s="211">
        <v>100</v>
      </c>
      <c r="AF19" s="169">
        <v>1</v>
      </c>
      <c r="AG19" s="48"/>
      <c r="AH19" s="41">
        <f>MAX(AD19:AD20)</f>
        <v>147</v>
      </c>
    </row>
    <row r="20" spans="1:34" ht="54" customHeight="1" x14ac:dyDescent="0.35">
      <c r="A20" s="4">
        <v>2</v>
      </c>
      <c r="B20" s="1"/>
      <c r="C20" s="148" t="s">
        <v>97</v>
      </c>
      <c r="D20" s="154" t="s">
        <v>98</v>
      </c>
      <c r="E20" s="148" t="s">
        <v>63</v>
      </c>
      <c r="F20" s="2" t="s">
        <v>47</v>
      </c>
      <c r="G20" s="150">
        <v>310</v>
      </c>
      <c r="H20" s="64">
        <v>34</v>
      </c>
      <c r="I20" s="51"/>
      <c r="J20" s="51"/>
      <c r="K20" s="51">
        <v>16</v>
      </c>
      <c r="L20" s="51"/>
      <c r="M20" s="51">
        <v>12</v>
      </c>
      <c r="N20" s="51">
        <v>20</v>
      </c>
      <c r="O20" s="51"/>
      <c r="P20" s="51"/>
      <c r="Q20" s="51"/>
      <c r="R20" s="51"/>
      <c r="S20" s="51"/>
      <c r="T20" s="51">
        <v>11</v>
      </c>
      <c r="U20" s="51"/>
      <c r="V20" s="51"/>
      <c r="W20" s="51"/>
      <c r="X20" s="51"/>
      <c r="Y20" s="51"/>
      <c r="Z20" s="51"/>
      <c r="AA20" s="51"/>
      <c r="AB20" s="66"/>
      <c r="AC20" s="196"/>
      <c r="AD20" s="206">
        <f t="shared" si="1"/>
        <v>93</v>
      </c>
      <c r="AE20" s="211">
        <f>AD20/$AD$19*100</f>
        <v>63.265306122448983</v>
      </c>
      <c r="AF20" s="43">
        <v>2</v>
      </c>
      <c r="AG20" s="48"/>
      <c r="AH20" s="41"/>
    </row>
    <row r="21" spans="1:34" ht="54" customHeight="1" x14ac:dyDescent="0.35">
      <c r="A21" s="189">
        <v>3</v>
      </c>
      <c r="B21" s="190"/>
      <c r="C21" s="191" t="s">
        <v>89</v>
      </c>
      <c r="D21" s="199" t="s">
        <v>77</v>
      </c>
      <c r="E21" s="191" t="s">
        <v>90</v>
      </c>
      <c r="F21" s="192" t="s">
        <v>47</v>
      </c>
      <c r="G21" s="270">
        <v>311</v>
      </c>
      <c r="H21" s="205"/>
      <c r="I21" s="202">
        <v>0</v>
      </c>
      <c r="J21" s="202"/>
      <c r="K21" s="202">
        <v>28</v>
      </c>
      <c r="L21" s="202"/>
      <c r="M21" s="202">
        <v>9</v>
      </c>
      <c r="N21" s="202">
        <v>27</v>
      </c>
      <c r="O21" s="202"/>
      <c r="P21" s="202"/>
      <c r="Q21" s="202"/>
      <c r="R21" s="202"/>
      <c r="S21" s="202"/>
      <c r="T21" s="202"/>
      <c r="U21" s="202"/>
      <c r="V21" s="202"/>
      <c r="W21" s="202">
        <v>10</v>
      </c>
      <c r="X21" s="202"/>
      <c r="Y21" s="202"/>
      <c r="Z21" s="202"/>
      <c r="AA21" s="202"/>
      <c r="AB21" s="203"/>
      <c r="AC21" s="204"/>
      <c r="AD21" s="206">
        <f t="shared" si="1"/>
        <v>74</v>
      </c>
      <c r="AE21" s="211">
        <f t="shared" ref="AE21:AE22" si="3">AD21/$AD$19*100</f>
        <v>50.34013605442177</v>
      </c>
      <c r="AF21" s="207">
        <v>3</v>
      </c>
      <c r="AG21" s="48"/>
      <c r="AH21" s="41"/>
    </row>
    <row r="22" spans="1:34" ht="54" customHeight="1" thickBot="1" x14ac:dyDescent="0.4">
      <c r="A22" s="11">
        <v>4</v>
      </c>
      <c r="B22" s="12"/>
      <c r="C22" s="147" t="s">
        <v>74</v>
      </c>
      <c r="D22" s="147" t="s">
        <v>87</v>
      </c>
      <c r="E22" s="147" t="s">
        <v>88</v>
      </c>
      <c r="F22" s="9" t="s">
        <v>47</v>
      </c>
      <c r="G22" s="155">
        <v>309</v>
      </c>
      <c r="H22" s="68">
        <v>24</v>
      </c>
      <c r="I22" s="57"/>
      <c r="J22" s="57"/>
      <c r="K22" s="57">
        <v>0</v>
      </c>
      <c r="L22" s="57"/>
      <c r="M22" s="57"/>
      <c r="N22" s="57">
        <v>27</v>
      </c>
      <c r="O22" s="57"/>
      <c r="P22" s="57"/>
      <c r="Q22" s="57"/>
      <c r="R22" s="57">
        <v>0</v>
      </c>
      <c r="S22" s="57"/>
      <c r="T22" s="57">
        <v>11</v>
      </c>
      <c r="U22" s="57"/>
      <c r="V22" s="57"/>
      <c r="W22" s="57"/>
      <c r="X22" s="57"/>
      <c r="Y22" s="57"/>
      <c r="Z22" s="57"/>
      <c r="AA22" s="57"/>
      <c r="AB22" s="71"/>
      <c r="AC22" s="197"/>
      <c r="AD22" s="198">
        <f t="shared" si="1"/>
        <v>62</v>
      </c>
      <c r="AE22" s="175">
        <f t="shared" si="3"/>
        <v>42.176870748299322</v>
      </c>
      <c r="AF22" s="55">
        <v>4</v>
      </c>
      <c r="AG22" s="48"/>
      <c r="AH22" s="41"/>
    </row>
    <row r="23" spans="1:34" ht="30" hidden="1" customHeight="1" x14ac:dyDescent="0.35">
      <c r="A23" s="131"/>
      <c r="B23" s="73"/>
      <c r="C23" s="75"/>
      <c r="D23" s="23"/>
      <c r="E23" s="75"/>
      <c r="F23" s="74"/>
      <c r="G23" s="144"/>
      <c r="H23" s="76"/>
      <c r="I23" s="73"/>
      <c r="J23" s="73"/>
      <c r="K23" s="73"/>
      <c r="L23" s="77"/>
      <c r="M23" s="264"/>
      <c r="N23" s="78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9"/>
      <c r="AD23" s="214">
        <f t="shared" ref="AD23:AD39" si="4">SUM(H23:AB23)+AC23</f>
        <v>0</v>
      </c>
      <c r="AE23" s="213" t="e">
        <f>AD23*100/#REF!</f>
        <v>#REF!</v>
      </c>
      <c r="AF23" s="131"/>
      <c r="AG23" s="48"/>
      <c r="AH23" s="41"/>
    </row>
    <row r="24" spans="1:34" ht="30" hidden="1" customHeight="1" x14ac:dyDescent="0.35">
      <c r="A24" s="37"/>
      <c r="B24" s="51"/>
      <c r="C24" s="38"/>
      <c r="D24" s="1"/>
      <c r="E24" s="39"/>
      <c r="F24" s="38"/>
      <c r="G24" s="63"/>
      <c r="H24" s="64"/>
      <c r="I24" s="51"/>
      <c r="J24" s="51"/>
      <c r="K24" s="51"/>
      <c r="L24" s="50"/>
      <c r="M24" s="265"/>
      <c r="N24" s="65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66"/>
      <c r="AD24" s="206">
        <f t="shared" si="4"/>
        <v>0</v>
      </c>
      <c r="AE24" s="212" t="e">
        <f>AD24*100/#REF!</f>
        <v>#REF!</v>
      </c>
      <c r="AF24" s="37"/>
      <c r="AG24" s="48"/>
      <c r="AH24" s="41"/>
    </row>
    <row r="25" spans="1:34" ht="28.5" hidden="1" customHeight="1" x14ac:dyDescent="0.35">
      <c r="A25" s="37"/>
      <c r="B25" s="51"/>
      <c r="C25" s="38"/>
      <c r="D25" s="1"/>
      <c r="E25" s="39"/>
      <c r="F25" s="38"/>
      <c r="G25" s="63"/>
      <c r="H25" s="64"/>
      <c r="I25" s="51"/>
      <c r="J25" s="51"/>
      <c r="K25" s="51"/>
      <c r="L25" s="50"/>
      <c r="M25" s="265"/>
      <c r="N25" s="65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66"/>
      <c r="AD25" s="206">
        <f t="shared" si="4"/>
        <v>0</v>
      </c>
      <c r="AE25" s="212" t="e">
        <f t="shared" ref="AE25:AE39" si="5">AD25*100/$AH$25</f>
        <v>#DIV/0!</v>
      </c>
      <c r="AF25" s="37"/>
      <c r="AG25" s="34"/>
      <c r="AH25" s="35">
        <f>MAX(AD25:AD588)</f>
        <v>0</v>
      </c>
    </row>
    <row r="26" spans="1:34" ht="30" hidden="1" customHeight="1" x14ac:dyDescent="0.35">
      <c r="A26" s="37"/>
      <c r="B26" s="51"/>
      <c r="C26" s="38"/>
      <c r="D26" s="1"/>
      <c r="E26" s="39"/>
      <c r="F26" s="38"/>
      <c r="G26" s="63"/>
      <c r="H26" s="64"/>
      <c r="I26" s="51"/>
      <c r="J26" s="51"/>
      <c r="K26" s="51"/>
      <c r="L26" s="50"/>
      <c r="M26" s="265"/>
      <c r="N26" s="65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66"/>
      <c r="AD26" s="206">
        <f t="shared" si="4"/>
        <v>0</v>
      </c>
      <c r="AE26" s="212" t="e">
        <f t="shared" si="5"/>
        <v>#DIV/0!</v>
      </c>
      <c r="AF26" s="51"/>
      <c r="AG26" s="48"/>
      <c r="AH26" s="48"/>
    </row>
    <row r="27" spans="1:34" ht="30" hidden="1" customHeight="1" x14ac:dyDescent="0.35">
      <c r="A27" s="37"/>
      <c r="B27" s="51"/>
      <c r="C27" s="52"/>
      <c r="D27" s="17"/>
      <c r="E27" s="39"/>
      <c r="F27" s="38"/>
      <c r="G27" s="63"/>
      <c r="H27" s="64"/>
      <c r="I27" s="51"/>
      <c r="J27" s="51"/>
      <c r="K27" s="51"/>
      <c r="L27" s="50"/>
      <c r="M27" s="265"/>
      <c r="N27" s="65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66"/>
      <c r="AD27" s="206">
        <f t="shared" si="4"/>
        <v>0</v>
      </c>
      <c r="AE27" s="212" t="e">
        <f t="shared" si="5"/>
        <v>#DIV/0!</v>
      </c>
      <c r="AF27" s="37"/>
      <c r="AG27" s="48"/>
      <c r="AH27" s="41"/>
    </row>
    <row r="28" spans="1:34" ht="30" hidden="1" customHeight="1" x14ac:dyDescent="0.35">
      <c r="A28" s="37"/>
      <c r="B28" s="51"/>
      <c r="C28" s="38"/>
      <c r="D28" s="1"/>
      <c r="E28" s="39"/>
      <c r="F28" s="38"/>
      <c r="G28" s="63"/>
      <c r="H28" s="64"/>
      <c r="I28" s="51"/>
      <c r="J28" s="51"/>
      <c r="K28" s="51"/>
      <c r="L28" s="50"/>
      <c r="M28" s="265"/>
      <c r="N28" s="65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66"/>
      <c r="AD28" s="206">
        <f t="shared" si="4"/>
        <v>0</v>
      </c>
      <c r="AE28" s="212" t="e">
        <f t="shared" si="5"/>
        <v>#DIV/0!</v>
      </c>
      <c r="AF28" s="37"/>
      <c r="AG28" s="48"/>
      <c r="AH28" s="41"/>
    </row>
    <row r="29" spans="1:34" ht="30" hidden="1" customHeight="1" x14ac:dyDescent="0.35">
      <c r="A29" s="37"/>
      <c r="B29" s="51"/>
      <c r="C29" s="38"/>
      <c r="D29" s="1"/>
      <c r="E29" s="39"/>
      <c r="F29" s="38"/>
      <c r="G29" s="63"/>
      <c r="H29" s="64"/>
      <c r="I29" s="51"/>
      <c r="J29" s="51"/>
      <c r="K29" s="51"/>
      <c r="L29" s="50"/>
      <c r="M29" s="265"/>
      <c r="N29" s="65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66"/>
      <c r="AD29" s="206">
        <f t="shared" si="4"/>
        <v>0</v>
      </c>
      <c r="AE29" s="212" t="e">
        <f t="shared" si="5"/>
        <v>#DIV/0!</v>
      </c>
      <c r="AF29" s="51"/>
      <c r="AG29" s="48"/>
      <c r="AH29" s="41"/>
    </row>
    <row r="30" spans="1:34" ht="30" hidden="1" customHeight="1" x14ac:dyDescent="0.35">
      <c r="A30" s="37"/>
      <c r="B30" s="51"/>
      <c r="C30" s="38"/>
      <c r="D30" s="1"/>
      <c r="E30" s="39"/>
      <c r="F30" s="38"/>
      <c r="G30" s="63"/>
      <c r="H30" s="64"/>
      <c r="I30" s="51"/>
      <c r="J30" s="51"/>
      <c r="K30" s="51"/>
      <c r="L30" s="50"/>
      <c r="M30" s="265"/>
      <c r="N30" s="65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6"/>
      <c r="AD30" s="206">
        <f t="shared" si="4"/>
        <v>0</v>
      </c>
      <c r="AE30" s="212" t="e">
        <f t="shared" si="5"/>
        <v>#DIV/0!</v>
      </c>
      <c r="AF30" s="37"/>
      <c r="AG30" s="48"/>
      <c r="AH30" s="41"/>
    </row>
    <row r="31" spans="1:34" ht="30" hidden="1" customHeight="1" x14ac:dyDescent="0.35">
      <c r="A31" s="37"/>
      <c r="B31" s="51"/>
      <c r="C31" s="39"/>
      <c r="D31" s="1"/>
      <c r="E31" s="39"/>
      <c r="F31" s="38"/>
      <c r="G31" s="63"/>
      <c r="H31" s="64"/>
      <c r="I31" s="51"/>
      <c r="J31" s="51"/>
      <c r="K31" s="51"/>
      <c r="L31" s="50"/>
      <c r="M31" s="265"/>
      <c r="N31" s="65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66"/>
      <c r="AD31" s="206">
        <f t="shared" si="4"/>
        <v>0</v>
      </c>
      <c r="AE31" s="212" t="e">
        <f t="shared" si="5"/>
        <v>#DIV/0!</v>
      </c>
      <c r="AF31" s="37"/>
      <c r="AG31" s="48"/>
      <c r="AH31" s="48"/>
    </row>
    <row r="32" spans="1:34" ht="30" hidden="1" customHeight="1" thickBot="1" x14ac:dyDescent="0.4">
      <c r="A32" s="37"/>
      <c r="B32" s="51"/>
      <c r="C32" s="38"/>
      <c r="D32" s="1"/>
      <c r="E32" s="39"/>
      <c r="F32" s="38"/>
      <c r="G32" s="63"/>
      <c r="H32" s="68"/>
      <c r="I32" s="57"/>
      <c r="J32" s="57"/>
      <c r="K32" s="57"/>
      <c r="L32" s="69"/>
      <c r="M32" s="266"/>
      <c r="N32" s="65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66"/>
      <c r="AD32" s="206">
        <f t="shared" si="4"/>
        <v>0</v>
      </c>
      <c r="AE32" s="212" t="e">
        <f t="shared" si="5"/>
        <v>#DIV/0!</v>
      </c>
      <c r="AF32" s="37"/>
      <c r="AG32" s="48"/>
      <c r="AH32" s="41"/>
    </row>
    <row r="33" spans="1:34" ht="30" hidden="1" customHeight="1" x14ac:dyDescent="0.35">
      <c r="A33" s="73"/>
      <c r="B33" s="73"/>
      <c r="C33" s="74"/>
      <c r="D33" s="84"/>
      <c r="E33" s="74"/>
      <c r="F33" s="74" t="s">
        <v>47</v>
      </c>
      <c r="G33" s="73">
        <v>409</v>
      </c>
      <c r="H33" s="76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7"/>
      <c r="Y33" s="78"/>
      <c r="Z33" s="73"/>
      <c r="AA33" s="73"/>
      <c r="AB33" s="79"/>
      <c r="AC33" s="80"/>
      <c r="AD33" s="206">
        <f t="shared" si="4"/>
        <v>0</v>
      </c>
      <c r="AE33" s="212" t="e">
        <f t="shared" si="5"/>
        <v>#DIV/0!</v>
      </c>
      <c r="AF33" s="37"/>
      <c r="AG33" s="48"/>
      <c r="AH33" s="41"/>
    </row>
    <row r="34" spans="1:34" ht="30" hidden="1" customHeight="1" x14ac:dyDescent="0.35">
      <c r="A34" s="51"/>
      <c r="B34" s="51"/>
      <c r="C34" s="38"/>
      <c r="D34" s="5"/>
      <c r="E34" s="38"/>
      <c r="F34" s="38" t="s">
        <v>47</v>
      </c>
      <c r="G34" s="38">
        <v>410</v>
      </c>
      <c r="H34" s="64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0"/>
      <c r="Y34" s="65"/>
      <c r="Z34" s="51"/>
      <c r="AA34" s="51"/>
      <c r="AB34" s="66"/>
      <c r="AC34" s="67"/>
      <c r="AD34" s="206">
        <f t="shared" si="4"/>
        <v>0</v>
      </c>
      <c r="AE34" s="212" t="e">
        <f t="shared" si="5"/>
        <v>#DIV/0!</v>
      </c>
      <c r="AF34" s="37"/>
      <c r="AG34" s="48"/>
      <c r="AH34" s="41"/>
    </row>
    <row r="35" spans="1:34" ht="30" hidden="1" customHeight="1" x14ac:dyDescent="0.35">
      <c r="A35" s="51"/>
      <c r="B35" s="51"/>
      <c r="C35" s="38"/>
      <c r="D35" s="5"/>
      <c r="E35" s="38"/>
      <c r="F35" s="38" t="s">
        <v>47</v>
      </c>
      <c r="G35" s="38">
        <v>411</v>
      </c>
      <c r="H35" s="64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0"/>
      <c r="Y35" s="65"/>
      <c r="Z35" s="51"/>
      <c r="AA35" s="51"/>
      <c r="AB35" s="66"/>
      <c r="AC35" s="67"/>
      <c r="AD35" s="206">
        <f t="shared" si="4"/>
        <v>0</v>
      </c>
      <c r="AE35" s="212" t="e">
        <f t="shared" si="5"/>
        <v>#DIV/0!</v>
      </c>
      <c r="AF35" s="37"/>
      <c r="AG35" s="48"/>
      <c r="AH35" s="41"/>
    </row>
    <row r="36" spans="1:34" ht="30" hidden="1" customHeight="1" x14ac:dyDescent="0.35">
      <c r="A36" s="51"/>
      <c r="B36" s="51"/>
      <c r="C36" s="38"/>
      <c r="D36" s="5"/>
      <c r="E36" s="38"/>
      <c r="F36" s="38" t="s">
        <v>47</v>
      </c>
      <c r="G36" s="51">
        <v>412</v>
      </c>
      <c r="H36" s="64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0"/>
      <c r="Y36" s="65"/>
      <c r="Z36" s="51"/>
      <c r="AA36" s="51"/>
      <c r="AB36" s="66"/>
      <c r="AC36" s="67"/>
      <c r="AD36" s="206">
        <f t="shared" si="4"/>
        <v>0</v>
      </c>
      <c r="AE36" s="212" t="e">
        <f t="shared" si="5"/>
        <v>#DIV/0!</v>
      </c>
      <c r="AF36" s="37"/>
      <c r="AG36" s="48"/>
      <c r="AH36" s="41"/>
    </row>
    <row r="37" spans="1:34" ht="30" hidden="1" customHeight="1" x14ac:dyDescent="0.35">
      <c r="A37" s="51"/>
      <c r="B37" s="51"/>
      <c r="C37" s="38"/>
      <c r="D37" s="5"/>
      <c r="E37" s="38"/>
      <c r="F37" s="38" t="s">
        <v>47</v>
      </c>
      <c r="G37" s="38">
        <v>413</v>
      </c>
      <c r="H37" s="64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0"/>
      <c r="Y37" s="65"/>
      <c r="Z37" s="51"/>
      <c r="AA37" s="51"/>
      <c r="AB37" s="66"/>
      <c r="AC37" s="67"/>
      <c r="AD37" s="206">
        <f t="shared" si="4"/>
        <v>0</v>
      </c>
      <c r="AE37" s="212" t="e">
        <f t="shared" si="5"/>
        <v>#DIV/0!</v>
      </c>
      <c r="AF37" s="37"/>
      <c r="AG37" s="48"/>
      <c r="AH37" s="41"/>
    </row>
    <row r="38" spans="1:34" ht="30" hidden="1" customHeight="1" x14ac:dyDescent="0.35">
      <c r="A38" s="51"/>
      <c r="B38" s="51"/>
      <c r="C38" s="38"/>
      <c r="D38" s="5"/>
      <c r="E38" s="38"/>
      <c r="F38" s="38" t="s">
        <v>47</v>
      </c>
      <c r="G38" s="38">
        <v>414</v>
      </c>
      <c r="H38" s="64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0"/>
      <c r="Y38" s="65"/>
      <c r="Z38" s="51"/>
      <c r="AA38" s="51"/>
      <c r="AB38" s="66"/>
      <c r="AC38" s="67"/>
      <c r="AD38" s="198">
        <f t="shared" si="4"/>
        <v>0</v>
      </c>
      <c r="AE38" s="212" t="e">
        <f t="shared" si="5"/>
        <v>#DIV/0!</v>
      </c>
      <c r="AF38" s="37"/>
      <c r="AG38" s="48"/>
      <c r="AH38" s="41"/>
    </row>
    <row r="39" spans="1:34" ht="30" hidden="1" customHeight="1" thickBot="1" x14ac:dyDescent="0.4">
      <c r="A39" s="51"/>
      <c r="B39" s="57"/>
      <c r="C39" s="46"/>
      <c r="D39" s="6"/>
      <c r="E39" s="46"/>
      <c r="F39" s="38" t="s">
        <v>47</v>
      </c>
      <c r="G39" s="51">
        <v>415</v>
      </c>
      <c r="H39" s="68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69"/>
      <c r="Y39" s="70"/>
      <c r="Z39" s="57"/>
      <c r="AA39" s="57"/>
      <c r="AB39" s="71"/>
      <c r="AC39" s="72"/>
      <c r="AD39" s="74">
        <f t="shared" si="4"/>
        <v>0</v>
      </c>
      <c r="AE39" s="130" t="e">
        <f t="shared" si="5"/>
        <v>#DIV/0!</v>
      </c>
      <c r="AF39" s="37"/>
      <c r="AG39" s="48"/>
      <c r="AH39" s="41"/>
    </row>
    <row r="42" spans="1:34" x14ac:dyDescent="0.35">
      <c r="D42" s="29" t="s">
        <v>107</v>
      </c>
      <c r="E42" s="29"/>
      <c r="F42" s="29"/>
      <c r="G42" s="29"/>
      <c r="H42" s="29"/>
      <c r="I42" s="29"/>
      <c r="J42" s="353" t="s">
        <v>108</v>
      </c>
    </row>
    <row r="43" spans="1:34" x14ac:dyDescent="0.35">
      <c r="D43" s="29"/>
      <c r="E43" s="29"/>
      <c r="F43" s="29"/>
      <c r="G43" s="29"/>
      <c r="H43" s="29"/>
      <c r="I43" s="29"/>
      <c r="J43" s="29"/>
    </row>
    <row r="44" spans="1:34" x14ac:dyDescent="0.35">
      <c r="D44" s="29" t="s">
        <v>24</v>
      </c>
      <c r="E44" s="29"/>
      <c r="F44" s="29"/>
      <c r="G44" s="29"/>
      <c r="H44" s="29"/>
      <c r="I44" s="29"/>
      <c r="J44" s="58" t="s">
        <v>103</v>
      </c>
    </row>
  </sheetData>
  <sortState ref="A19:AH22">
    <sortCondition descending="1" ref="AD19:AD22"/>
  </sortState>
  <mergeCells count="5">
    <mergeCell ref="A3:AF3"/>
    <mergeCell ref="A4:AF4"/>
    <mergeCell ref="A5:AF5"/>
    <mergeCell ref="H9:AC9"/>
    <mergeCell ref="A1:AF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Сортировка_КТМ">
                <anchor moveWithCells="1" sizeWithCells="1">
                  <from>
                    <xdr:col>37</xdr:col>
                    <xdr:colOff>0</xdr:colOff>
                    <xdr:row>10</xdr:row>
                    <xdr:rowOff>222250</xdr:rowOff>
                  </from>
                  <to>
                    <xdr:col>37</xdr:col>
                    <xdr:colOff>0</xdr:colOff>
                    <xdr:row>10</xdr:row>
                    <xdr:rowOff>660400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6">
    <pageSetUpPr fitToPage="1"/>
  </sheetPr>
  <dimension ref="A1:AB42"/>
  <sheetViews>
    <sheetView tabSelected="1" view="pageBreakPreview" zoomScale="50" zoomScaleNormal="70" zoomScaleSheetLayoutView="50" workbookViewId="0">
      <pane ySplit="10" topLeftCell="A11" activePane="bottomLeft" state="frozen"/>
      <selection pane="bottomLeft" activeCell="J40" sqref="J40"/>
    </sheetView>
  </sheetViews>
  <sheetFormatPr defaultColWidth="9.1796875" defaultRowHeight="14.5" x14ac:dyDescent="0.35"/>
  <cols>
    <col min="1" max="1" width="7.7265625" style="220" customWidth="1"/>
    <col min="2" max="2" width="0" style="220" hidden="1" customWidth="1"/>
    <col min="3" max="3" width="28" style="220" customWidth="1"/>
    <col min="4" max="4" width="18.7265625" style="220" customWidth="1"/>
    <col min="5" max="5" width="23.54296875" style="220" customWidth="1"/>
    <col min="6" max="7" width="9.1796875" style="220"/>
    <col min="8" max="9" width="12.7265625" style="220" customWidth="1"/>
    <col min="10" max="10" width="10.7265625" style="220" customWidth="1"/>
    <col min="11" max="25" width="9.1796875" style="220" hidden="1" customWidth="1"/>
    <col min="26" max="26" width="12.7265625" style="220" customWidth="1"/>
    <col min="27" max="27" width="9.453125" style="220" customWidth="1"/>
    <col min="28" max="16384" width="9.1796875" style="220"/>
  </cols>
  <sheetData>
    <row r="1" spans="1:28" ht="33" customHeight="1" x14ac:dyDescent="0.35">
      <c r="A1" s="340" t="s">
        <v>73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</row>
    <row r="2" spans="1:28" ht="30" customHeight="1" x14ac:dyDescent="0.3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</row>
    <row r="3" spans="1:28" ht="18.5" x14ac:dyDescent="0.45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8" ht="23.5" x14ac:dyDescent="0.55000000000000004">
      <c r="A4" s="350" t="s">
        <v>91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</row>
    <row r="5" spans="1:28" hidden="1" x14ac:dyDescent="0.35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</row>
    <row r="6" spans="1:28" hidden="1" x14ac:dyDescent="0.35"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AA6" s="7"/>
    </row>
    <row r="7" spans="1:28" hidden="1" x14ac:dyDescent="0.35">
      <c r="H7" s="3"/>
      <c r="I7" s="3"/>
      <c r="J7" s="3"/>
      <c r="K7" s="3"/>
      <c r="L7" s="3"/>
      <c r="M7" s="3"/>
      <c r="N7" s="3"/>
      <c r="O7" s="3"/>
      <c r="P7" s="3"/>
      <c r="AA7" s="3"/>
    </row>
    <row r="8" spans="1:28" ht="7.5" customHeight="1" x14ac:dyDescent="0.35">
      <c r="H8" s="8"/>
      <c r="I8" s="8"/>
      <c r="J8" s="8"/>
      <c r="K8" s="8"/>
      <c r="L8" s="8"/>
      <c r="M8" s="8"/>
      <c r="N8" s="352"/>
      <c r="O8" s="352"/>
      <c r="P8" s="219"/>
      <c r="Q8" s="8"/>
      <c r="R8" s="8"/>
      <c r="AA8" s="8"/>
    </row>
    <row r="9" spans="1:28" ht="7.5" customHeight="1" thickBot="1" x14ac:dyDescent="0.4"/>
    <row r="10" spans="1:28" ht="90.75" customHeight="1" thickBot="1" x14ac:dyDescent="0.4">
      <c r="A10" s="177" t="s">
        <v>2</v>
      </c>
      <c r="B10" s="178"/>
      <c r="C10" s="179" t="s">
        <v>3</v>
      </c>
      <c r="D10" s="180" t="s">
        <v>6</v>
      </c>
      <c r="E10" s="179" t="s">
        <v>4</v>
      </c>
      <c r="F10" s="179" t="s">
        <v>45</v>
      </c>
      <c r="G10" s="181" t="s">
        <v>5</v>
      </c>
      <c r="H10" s="183" t="s">
        <v>36</v>
      </c>
      <c r="I10" s="183" t="s">
        <v>92</v>
      </c>
      <c r="J10" s="271" t="s">
        <v>17</v>
      </c>
      <c r="K10" s="184" t="s">
        <v>13</v>
      </c>
      <c r="L10" s="184" t="s">
        <v>14</v>
      </c>
      <c r="M10" s="185" t="s">
        <v>15</v>
      </c>
      <c r="N10" s="178">
        <v>1</v>
      </c>
      <c r="O10" s="181">
        <v>2</v>
      </c>
      <c r="P10" s="186" t="s">
        <v>1</v>
      </c>
      <c r="Q10" s="184">
        <v>77</v>
      </c>
      <c r="R10" s="185">
        <v>99</v>
      </c>
      <c r="S10" s="178">
        <v>11</v>
      </c>
      <c r="T10" s="179">
        <v>12</v>
      </c>
      <c r="U10" s="179">
        <v>13</v>
      </c>
      <c r="V10" s="179">
        <v>14</v>
      </c>
      <c r="W10" s="179">
        <v>15</v>
      </c>
      <c r="X10" s="179">
        <v>16</v>
      </c>
      <c r="Y10" s="179">
        <v>17</v>
      </c>
      <c r="Z10" s="183" t="s">
        <v>9</v>
      </c>
      <c r="AA10" s="183" t="s">
        <v>8</v>
      </c>
    </row>
    <row r="11" spans="1:28" ht="54.75" customHeight="1" x14ac:dyDescent="0.35">
      <c r="A11" s="25">
        <v>1</v>
      </c>
      <c r="B11" s="10"/>
      <c r="C11" s="146" t="s">
        <v>74</v>
      </c>
      <c r="D11" s="146" t="s">
        <v>75</v>
      </c>
      <c r="E11" s="146" t="s">
        <v>61</v>
      </c>
      <c r="F11" s="20" t="s">
        <v>46</v>
      </c>
      <c r="G11" s="208">
        <v>105</v>
      </c>
      <c r="H11" s="188">
        <f>VLOOKUP(G11,'Конкурсы 9'!G13:AB21,21,0)</f>
        <v>39</v>
      </c>
      <c r="I11" s="188">
        <v>100</v>
      </c>
      <c r="J11" s="101">
        <f>КТМ9!AE12</f>
        <v>100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9"/>
      <c r="Z11" s="276">
        <f>SUM(H11:J11)</f>
        <v>239</v>
      </c>
      <c r="AA11" s="215">
        <v>1</v>
      </c>
    </row>
    <row r="12" spans="1:28" s="222" customFormat="1" ht="54.75" customHeight="1" x14ac:dyDescent="0.35">
      <c r="A12" s="286">
        <v>2</v>
      </c>
      <c r="B12" s="287"/>
      <c r="C12" s="199" t="s">
        <v>80</v>
      </c>
      <c r="D12" s="199" t="s">
        <v>76</v>
      </c>
      <c r="E12" s="199" t="s">
        <v>62</v>
      </c>
      <c r="F12" s="288" t="s">
        <v>46</v>
      </c>
      <c r="G12" s="290">
        <v>106</v>
      </c>
      <c r="H12" s="96">
        <f>VLOOKUP(G12,'Конкурсы 9'!G12:AB21,21,0)</f>
        <v>40</v>
      </c>
      <c r="I12" s="96">
        <f>VLOOKUP(G12,'Поход 9'!G12:AB21,22,0)</f>
        <v>93.197278911564624</v>
      </c>
      <c r="J12" s="291">
        <f>VLOOKUP(G12,КТМ9!G12:AE22,25,0)</f>
        <v>82.41042345276874</v>
      </c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193"/>
      <c r="Z12" s="293">
        <f>SUM(H12:J12)</f>
        <v>215.60770236433336</v>
      </c>
      <c r="AA12" s="294">
        <v>2</v>
      </c>
    </row>
    <row r="13" spans="1:28" ht="54.75" customHeight="1" thickBot="1" x14ac:dyDescent="0.4">
      <c r="A13" s="298">
        <v>3</v>
      </c>
      <c r="B13" s="299"/>
      <c r="C13" s="300" t="s">
        <v>99</v>
      </c>
      <c r="D13" s="300" t="s">
        <v>100</v>
      </c>
      <c r="E13" s="300" t="s">
        <v>101</v>
      </c>
      <c r="F13" s="301" t="s">
        <v>46</v>
      </c>
      <c r="G13" s="302">
        <v>120</v>
      </c>
      <c r="H13" s="329">
        <f>VLOOKUP(G13,'Конкурсы 9'!G14:AB22,21,0)</f>
        <v>24.571428571428573</v>
      </c>
      <c r="I13" s="329">
        <f>'Поход 9'!AB14</f>
        <v>63.945578231292522</v>
      </c>
      <c r="J13" s="330">
        <f>КТМ9!AE14</f>
        <v>42.687747035573118</v>
      </c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2"/>
      <c r="Z13" s="333">
        <f t="shared" ref="Z13" si="0">SUM(H13:J13)</f>
        <v>131.20475383829421</v>
      </c>
      <c r="AA13" s="216">
        <v>3</v>
      </c>
    </row>
    <row r="14" spans="1:28" ht="54.75" customHeight="1" x14ac:dyDescent="0.35">
      <c r="A14" s="25">
        <v>1</v>
      </c>
      <c r="B14" s="10"/>
      <c r="C14" s="146" t="s">
        <v>83</v>
      </c>
      <c r="D14" s="146" t="s">
        <v>84</v>
      </c>
      <c r="E14" s="146" t="s">
        <v>58</v>
      </c>
      <c r="F14" s="20" t="s">
        <v>64</v>
      </c>
      <c r="G14" s="208">
        <v>210</v>
      </c>
      <c r="H14" s="188">
        <f>VLOOKUP(G14,'Конкурсы 9'!G16:AB24,21,0)</f>
        <v>40</v>
      </c>
      <c r="I14" s="188">
        <f>VLOOKUP(G14,'Поход 9'!G16:AB24,22,0)</f>
        <v>100</v>
      </c>
      <c r="J14" s="273">
        <f>VLOOKUP(G14,КТМ9!G16:AE25,25,0)</f>
        <v>90.283400809716596</v>
      </c>
      <c r="K14" s="101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9"/>
      <c r="Z14" s="276">
        <f t="shared" ref="Z14:Z21" si="1">SUM(H14:J14)</f>
        <v>230.2834008097166</v>
      </c>
      <c r="AA14" s="215">
        <v>1</v>
      </c>
    </row>
    <row r="15" spans="1:28" ht="54.75" customHeight="1" x14ac:dyDescent="0.35">
      <c r="A15" s="4">
        <v>2</v>
      </c>
      <c r="B15" s="1"/>
      <c r="C15" s="148" t="s">
        <v>83</v>
      </c>
      <c r="D15" s="148" t="s">
        <v>85</v>
      </c>
      <c r="E15" s="148" t="s">
        <v>57</v>
      </c>
      <c r="F15" s="2" t="s">
        <v>64</v>
      </c>
      <c r="G15" s="90">
        <v>211</v>
      </c>
      <c r="H15" s="94">
        <f>VLOOKUP(G15,'Конкурсы 9'!G17:AB25,21,0)</f>
        <v>39.558823529411768</v>
      </c>
      <c r="I15" s="94">
        <f>VLOOKUP(G15,'Поход 9'!G17:AB25,22,0)</f>
        <v>82.5</v>
      </c>
      <c r="J15" s="272">
        <f>КТМ9!AE15</f>
        <v>100</v>
      </c>
      <c r="K15" s="9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13"/>
      <c r="Z15" s="278">
        <f t="shared" si="1"/>
        <v>222.05882352941177</v>
      </c>
      <c r="AA15" s="275">
        <v>2</v>
      </c>
    </row>
    <row r="16" spans="1:28" ht="54.75" customHeight="1" x14ac:dyDescent="0.35">
      <c r="A16" s="4">
        <v>3</v>
      </c>
      <c r="B16" s="1"/>
      <c r="C16" s="148" t="s">
        <v>59</v>
      </c>
      <c r="D16" s="148" t="s">
        <v>82</v>
      </c>
      <c r="E16" s="148" t="s">
        <v>60</v>
      </c>
      <c r="F16" s="2" t="s">
        <v>64</v>
      </c>
      <c r="G16" s="90">
        <v>209</v>
      </c>
      <c r="H16" s="94">
        <f>VLOOKUP(G16,'Конкурсы 9'!G15:AB23,21,0)</f>
        <v>40.147058823529413</v>
      </c>
      <c r="I16" s="94">
        <f>VLOOKUP(G16,'Поход 9'!G15:AB23,22,0)</f>
        <v>106.66666666666667</v>
      </c>
      <c r="J16" s="272">
        <f>VLOOKUP(G16,КТМ9!G15:AE24,25,0)</f>
        <v>66.801619433198383</v>
      </c>
      <c r="K16" s="9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13"/>
      <c r="Z16" s="278">
        <f t="shared" si="1"/>
        <v>213.61534492339445</v>
      </c>
      <c r="AA16" s="275" t="s">
        <v>79</v>
      </c>
    </row>
    <row r="17" spans="1:27" ht="54.75" customHeight="1" thickBot="1" x14ac:dyDescent="0.4">
      <c r="A17" s="11">
        <v>4</v>
      </c>
      <c r="B17" s="12"/>
      <c r="C17" s="147" t="s">
        <v>59</v>
      </c>
      <c r="D17" s="147" t="s">
        <v>81</v>
      </c>
      <c r="E17" s="147" t="s">
        <v>65</v>
      </c>
      <c r="F17" s="9" t="s">
        <v>64</v>
      </c>
      <c r="G17" s="91">
        <v>208</v>
      </c>
      <c r="H17" s="108">
        <f>VLOOKUP(G17,'Конкурсы 9'!G18:AB26,21,0)</f>
        <v>30.882352941176471</v>
      </c>
      <c r="I17" s="108">
        <v>106.67</v>
      </c>
      <c r="J17" s="274">
        <v>56.28</v>
      </c>
      <c r="K17" s="10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29"/>
      <c r="Z17" s="279">
        <f t="shared" si="1"/>
        <v>193.83235294117648</v>
      </c>
      <c r="AA17" s="216" t="s">
        <v>79</v>
      </c>
    </row>
    <row r="18" spans="1:27" ht="54.75" customHeight="1" x14ac:dyDescent="0.35">
      <c r="A18" s="25">
        <v>1</v>
      </c>
      <c r="B18" s="10"/>
      <c r="C18" s="146" t="s">
        <v>74</v>
      </c>
      <c r="D18" s="146" t="s">
        <v>86</v>
      </c>
      <c r="E18" s="146" t="s">
        <v>78</v>
      </c>
      <c r="F18" s="20" t="s">
        <v>47</v>
      </c>
      <c r="G18" s="208">
        <v>308</v>
      </c>
      <c r="H18" s="188">
        <f>VLOOKUP(G18,'Конкурсы 9'!G20:AB28,21,0)</f>
        <v>38.253275109170303</v>
      </c>
      <c r="I18" s="188">
        <v>100</v>
      </c>
      <c r="J18" s="273">
        <f>КТМ9!AE19</f>
        <v>100</v>
      </c>
      <c r="K18" s="10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9"/>
      <c r="Z18" s="276">
        <f t="shared" si="1"/>
        <v>238.25327510917032</v>
      </c>
      <c r="AA18" s="215">
        <v>1</v>
      </c>
    </row>
    <row r="19" spans="1:27" ht="54.75" customHeight="1" x14ac:dyDescent="0.35">
      <c r="A19" s="4">
        <v>2</v>
      </c>
      <c r="B19" s="1"/>
      <c r="C19" s="148" t="s">
        <v>89</v>
      </c>
      <c r="D19" s="148" t="s">
        <v>77</v>
      </c>
      <c r="E19" s="148" t="s">
        <v>90</v>
      </c>
      <c r="F19" s="2" t="s">
        <v>47</v>
      </c>
      <c r="G19" s="90">
        <v>311</v>
      </c>
      <c r="H19" s="94">
        <f>VLOOKUP(G19,'Конкурсы 9'!G19:AB27,21,0)</f>
        <v>40</v>
      </c>
      <c r="I19" s="94">
        <f>VLOOKUP(G19,'Поход 9'!G19:AB27,22,0)</f>
        <v>67.289719626168221</v>
      </c>
      <c r="J19" s="272">
        <f>VLOOKUP(G19,КТМ9!G19:AE28,25,0)</f>
        <v>50.34013605442177</v>
      </c>
      <c r="K19" s="9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13"/>
      <c r="Z19" s="278">
        <f t="shared" si="1"/>
        <v>157.62985568059</v>
      </c>
      <c r="AA19" s="275">
        <v>2</v>
      </c>
    </row>
    <row r="20" spans="1:27" ht="54.75" customHeight="1" x14ac:dyDescent="0.35">
      <c r="A20" s="4">
        <v>3</v>
      </c>
      <c r="B20" s="1"/>
      <c r="C20" s="148" t="s">
        <v>74</v>
      </c>
      <c r="D20" s="148" t="s">
        <v>87</v>
      </c>
      <c r="E20" s="148" t="s">
        <v>88</v>
      </c>
      <c r="F20" s="2" t="s">
        <v>47</v>
      </c>
      <c r="G20" s="90">
        <v>309</v>
      </c>
      <c r="H20" s="94">
        <f>VLOOKUP(G20,'Конкурсы 9'!G20:AB28,21,0)</f>
        <v>13.973799126637553</v>
      </c>
      <c r="I20" s="94">
        <v>82.24</v>
      </c>
      <c r="J20" s="272">
        <v>42.18</v>
      </c>
      <c r="K20" s="9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13"/>
      <c r="Z20" s="278">
        <f t="shared" si="1"/>
        <v>138.39379912663756</v>
      </c>
      <c r="AA20" s="275">
        <v>3</v>
      </c>
    </row>
    <row r="21" spans="1:27" ht="54.75" customHeight="1" thickBot="1" x14ac:dyDescent="0.4">
      <c r="A21" s="11">
        <v>4</v>
      </c>
      <c r="B21" s="12"/>
      <c r="C21" s="147" t="s">
        <v>97</v>
      </c>
      <c r="D21" s="147" t="s">
        <v>98</v>
      </c>
      <c r="E21" s="147" t="s">
        <v>63</v>
      </c>
      <c r="F21" s="9" t="s">
        <v>47</v>
      </c>
      <c r="G21" s="91">
        <v>310</v>
      </c>
      <c r="H21" s="108">
        <v>0</v>
      </c>
      <c r="I21" s="108">
        <v>0</v>
      </c>
      <c r="J21" s="274">
        <v>63.27</v>
      </c>
      <c r="K21" s="10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129"/>
      <c r="Z21" s="277">
        <f t="shared" si="1"/>
        <v>63.27</v>
      </c>
      <c r="AA21" s="216">
        <v>4</v>
      </c>
    </row>
    <row r="22" spans="1:27" ht="30" hidden="1" customHeight="1" x14ac:dyDescent="0.35">
      <c r="A22" s="83"/>
      <c r="B22" s="23"/>
      <c r="C22" s="182"/>
      <c r="D22" s="23"/>
      <c r="E22" s="182"/>
      <c r="F22" s="19"/>
      <c r="G22" s="210"/>
      <c r="H22" s="107" t="e">
        <f>VLOOKUP(G22,#REF!,22,0)</f>
        <v>#REF!</v>
      </c>
      <c r="I22" s="187" t="e">
        <f>VLOOKUP(G22,#REF!,21,0)</f>
        <v>#REF!</v>
      </c>
      <c r="J22" s="107" t="e">
        <f>VLOOKUP(G22,#REF!,21,0)</f>
        <v>#REF!</v>
      </c>
      <c r="K22" s="10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110" t="e">
        <f t="shared" ref="Z22:Z38" si="2">SUM(H22:J22)</f>
        <v>#REF!</v>
      </c>
      <c r="AA22" s="194"/>
    </row>
    <row r="23" spans="1:27" ht="30" hidden="1" customHeight="1" thickBot="1" x14ac:dyDescent="0.4">
      <c r="A23" s="11"/>
      <c r="B23" s="12"/>
      <c r="C23" s="9"/>
      <c r="D23" s="12"/>
      <c r="E23" s="22"/>
      <c r="F23" s="9"/>
      <c r="G23" s="87"/>
      <c r="H23" s="95" t="e">
        <f>VLOOKUP(G23,#REF!,22,0)</f>
        <v>#REF!</v>
      </c>
      <c r="I23" s="99" t="e">
        <f>VLOOKUP(G23,#REF!,21,0)</f>
        <v>#REF!</v>
      </c>
      <c r="J23" s="95" t="e">
        <f>VLOOKUP(G23,#REF!,21,0)</f>
        <v>#REF!</v>
      </c>
      <c r="K23" s="104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11" t="e">
        <f t="shared" si="2"/>
        <v>#REF!</v>
      </c>
      <c r="AA23" s="127"/>
    </row>
    <row r="24" spans="1:27" ht="30" hidden="1" customHeight="1" x14ac:dyDescent="0.35">
      <c r="A24" s="25"/>
      <c r="B24" s="10"/>
      <c r="C24" s="20"/>
      <c r="D24" s="10"/>
      <c r="E24" s="21"/>
      <c r="F24" s="20"/>
      <c r="G24" s="88"/>
      <c r="H24" s="93" t="e">
        <f>VLOOKUP(G24,#REF!,22,0)</f>
        <v>#REF!</v>
      </c>
      <c r="I24" s="97" t="e">
        <f>VLOOKUP(G24,#REF!,21,0)</f>
        <v>#REF!</v>
      </c>
      <c r="J24" s="93" t="e">
        <f>VLOOKUP(G24,#REF!,21,0)</f>
        <v>#REF!</v>
      </c>
      <c r="K24" s="105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112" t="e">
        <f t="shared" si="2"/>
        <v>#REF!</v>
      </c>
      <c r="AA24" s="125"/>
    </row>
    <row r="25" spans="1:27" ht="30" hidden="1" customHeight="1" x14ac:dyDescent="0.35">
      <c r="A25" s="4"/>
      <c r="B25" s="1"/>
      <c r="C25" s="2"/>
      <c r="D25" s="1"/>
      <c r="E25" s="16"/>
      <c r="F25" s="2"/>
      <c r="G25" s="85"/>
      <c r="H25" s="94" t="e">
        <f>VLOOKUP(G25,#REF!,22,0)</f>
        <v>#REF!</v>
      </c>
      <c r="I25" s="98" t="e">
        <f>VLOOKUP(G25,#REF!,21,0)</f>
        <v>#REF!</v>
      </c>
      <c r="J25" s="94" t="e">
        <f>VLOOKUP(G25,#REF!,21,0)</f>
        <v>#REF!</v>
      </c>
      <c r="K25" s="10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13" t="e">
        <f t="shared" si="2"/>
        <v>#REF!</v>
      </c>
      <c r="AA25" s="126"/>
    </row>
    <row r="26" spans="1:27" ht="30" hidden="1" customHeight="1" x14ac:dyDescent="0.35">
      <c r="A26" s="4"/>
      <c r="B26" s="1"/>
      <c r="C26" s="2"/>
      <c r="D26" s="1"/>
      <c r="E26" s="16"/>
      <c r="F26" s="2"/>
      <c r="G26" s="85"/>
      <c r="H26" s="94" t="e">
        <f>VLOOKUP(G26,#REF!,22,0)</f>
        <v>#REF!</v>
      </c>
      <c r="I26" s="98" t="e">
        <f>VLOOKUP(G26,#REF!,21,0)</f>
        <v>#REF!</v>
      </c>
      <c r="J26" s="94" t="e">
        <f>VLOOKUP(G26,#REF!,21,0)</f>
        <v>#REF!</v>
      </c>
      <c r="K26" s="10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13" t="e">
        <f t="shared" si="2"/>
        <v>#REF!</v>
      </c>
      <c r="AA26" s="126"/>
    </row>
    <row r="27" spans="1:27" ht="30" hidden="1" customHeight="1" x14ac:dyDescent="0.35">
      <c r="A27" s="4"/>
      <c r="B27" s="1"/>
      <c r="C27" s="2"/>
      <c r="D27" s="1"/>
      <c r="E27" s="16"/>
      <c r="F27" s="2"/>
      <c r="G27" s="85"/>
      <c r="H27" s="94" t="e">
        <f>VLOOKUP(G27,#REF!,22,0)</f>
        <v>#REF!</v>
      </c>
      <c r="I27" s="98" t="e">
        <f>VLOOKUP(G27,#REF!,21,0)</f>
        <v>#REF!</v>
      </c>
      <c r="J27" s="94" t="e">
        <f>VLOOKUP(G27,#REF!,21,0)</f>
        <v>#REF!</v>
      </c>
      <c r="K27" s="10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13" t="e">
        <f t="shared" si="2"/>
        <v>#REF!</v>
      </c>
      <c r="AA27" s="126"/>
    </row>
    <row r="28" spans="1:27" ht="30" hidden="1" customHeight="1" x14ac:dyDescent="0.35">
      <c r="A28" s="4"/>
      <c r="B28" s="1"/>
      <c r="C28" s="18"/>
      <c r="D28" s="17"/>
      <c r="E28" s="16"/>
      <c r="F28" s="2"/>
      <c r="G28" s="85"/>
      <c r="H28" s="94" t="e">
        <f>VLOOKUP(G28,#REF!,22,0)</f>
        <v>#REF!</v>
      </c>
      <c r="I28" s="98" t="e">
        <f>VLOOKUP(G28,#REF!,21,0)</f>
        <v>#REF!</v>
      </c>
      <c r="J28" s="94" t="e">
        <f>VLOOKUP(G28,#REF!,21,0)</f>
        <v>#REF!</v>
      </c>
      <c r="K28" s="10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13" t="e">
        <f t="shared" si="2"/>
        <v>#REF!</v>
      </c>
      <c r="AA28" s="126"/>
    </row>
    <row r="29" spans="1:27" ht="30" hidden="1" customHeight="1" x14ac:dyDescent="0.35">
      <c r="A29" s="4"/>
      <c r="B29" s="1"/>
      <c r="C29" s="2"/>
      <c r="D29" s="1"/>
      <c r="E29" s="16"/>
      <c r="F29" s="2"/>
      <c r="G29" s="85"/>
      <c r="H29" s="94" t="e">
        <f>VLOOKUP(G29,#REF!,22,0)</f>
        <v>#REF!</v>
      </c>
      <c r="I29" s="98" t="e">
        <f>VLOOKUP(G29,#REF!,21,0)</f>
        <v>#REF!</v>
      </c>
      <c r="J29" s="94" t="e">
        <f>VLOOKUP(G29,#REF!,21,0)</f>
        <v>#REF!</v>
      </c>
      <c r="K29" s="10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13" t="e">
        <f t="shared" si="2"/>
        <v>#REF!</v>
      </c>
      <c r="AA29" s="126"/>
    </row>
    <row r="30" spans="1:27" ht="30" hidden="1" customHeight="1" x14ac:dyDescent="0.35">
      <c r="A30" s="4"/>
      <c r="B30" s="1"/>
      <c r="C30" s="2"/>
      <c r="D30" s="1"/>
      <c r="E30" s="16"/>
      <c r="F30" s="2"/>
      <c r="G30" s="85"/>
      <c r="H30" s="94" t="e">
        <f>VLOOKUP(G30,#REF!,22,0)</f>
        <v>#REF!</v>
      </c>
      <c r="I30" s="98" t="e">
        <f>VLOOKUP(G30,#REF!,21,0)</f>
        <v>#REF!</v>
      </c>
      <c r="J30" s="94" t="e">
        <f>VLOOKUP(G30,#REF!,21,0)</f>
        <v>#REF!</v>
      </c>
      <c r="K30" s="10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13" t="e">
        <f t="shared" si="2"/>
        <v>#REF!</v>
      </c>
      <c r="AA30" s="126"/>
    </row>
    <row r="31" spans="1:27" ht="30" hidden="1" customHeight="1" thickBot="1" x14ac:dyDescent="0.4">
      <c r="A31" s="11"/>
      <c r="B31" s="12"/>
      <c r="C31" s="22"/>
      <c r="D31" s="12"/>
      <c r="E31" s="22"/>
      <c r="F31" s="9"/>
      <c r="G31" s="86"/>
      <c r="H31" s="108" t="e">
        <f>VLOOKUP(G31,#REF!,22,0)</f>
        <v>#REF!</v>
      </c>
      <c r="I31" s="128" t="e">
        <f>VLOOKUP(G31,#REF!,21,0)</f>
        <v>#REF!</v>
      </c>
      <c r="J31" s="108" t="e">
        <f>VLOOKUP(G31,#REF!,21,0)</f>
        <v>#REF!</v>
      </c>
      <c r="K31" s="10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129" t="e">
        <f t="shared" si="2"/>
        <v>#REF!</v>
      </c>
      <c r="AA31" s="127"/>
    </row>
    <row r="32" spans="1:27" ht="30" hidden="1" customHeight="1" x14ac:dyDescent="0.35">
      <c r="A32" s="83">
        <v>44</v>
      </c>
      <c r="B32" s="23"/>
      <c r="C32" s="19"/>
      <c r="D32" s="84"/>
      <c r="E32" s="19"/>
      <c r="F32" s="19" t="s">
        <v>47</v>
      </c>
      <c r="G32" s="89">
        <v>409</v>
      </c>
      <c r="H32" s="96" t="e">
        <f>VLOOKUP(G32,#REF!,22,0)</f>
        <v>#REF!</v>
      </c>
      <c r="I32" s="100" t="e">
        <f>VLOOKUP(G32,#REF!,21,0)</f>
        <v>#REF!</v>
      </c>
      <c r="J32" s="107" t="e">
        <f>VLOOKUP(G32,#REF!,21,0)</f>
        <v>#REF!</v>
      </c>
      <c r="K32" s="10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10" t="e">
        <f t="shared" si="2"/>
        <v>#REF!</v>
      </c>
      <c r="AA32" s="107"/>
    </row>
    <row r="33" spans="1:27" ht="30" hidden="1" customHeight="1" x14ac:dyDescent="0.35">
      <c r="A33" s="4">
        <v>45</v>
      </c>
      <c r="B33" s="1"/>
      <c r="C33" s="2"/>
      <c r="D33" s="5"/>
      <c r="E33" s="2"/>
      <c r="F33" s="2" t="s">
        <v>47</v>
      </c>
      <c r="G33" s="85">
        <v>410</v>
      </c>
      <c r="H33" s="94" t="e">
        <f>VLOOKUP(G33,#REF!,22,0)</f>
        <v>#REF!</v>
      </c>
      <c r="I33" s="98" t="e">
        <f>VLOOKUP(G33,#REF!,21,0)</f>
        <v>#REF!</v>
      </c>
      <c r="J33" s="94" t="e">
        <f>VLOOKUP(G33,#REF!,21,0)</f>
        <v>#REF!</v>
      </c>
      <c r="K33" s="10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10" t="e">
        <f t="shared" si="2"/>
        <v>#REF!</v>
      </c>
      <c r="AA33" s="94"/>
    </row>
    <row r="34" spans="1:27" ht="30" hidden="1" customHeight="1" x14ac:dyDescent="0.35">
      <c r="A34" s="4">
        <v>46</v>
      </c>
      <c r="B34" s="1"/>
      <c r="C34" s="2"/>
      <c r="D34" s="5"/>
      <c r="E34" s="2"/>
      <c r="F34" s="2" t="s">
        <v>47</v>
      </c>
      <c r="G34" s="85">
        <v>411</v>
      </c>
      <c r="H34" s="94" t="e">
        <f>VLOOKUP(G34,#REF!,22,0)</f>
        <v>#REF!</v>
      </c>
      <c r="I34" s="98" t="e">
        <f>VLOOKUP(G34,#REF!,21,0)</f>
        <v>#REF!</v>
      </c>
      <c r="J34" s="94" t="e">
        <f>VLOOKUP(G34,#REF!,21,0)</f>
        <v>#REF!</v>
      </c>
      <c r="K34" s="10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10" t="e">
        <f t="shared" si="2"/>
        <v>#REF!</v>
      </c>
      <c r="AA34" s="94"/>
    </row>
    <row r="35" spans="1:27" ht="30" hidden="1" customHeight="1" x14ac:dyDescent="0.35">
      <c r="A35" s="4">
        <v>47</v>
      </c>
      <c r="B35" s="1"/>
      <c r="C35" s="2"/>
      <c r="D35" s="5"/>
      <c r="E35" s="2"/>
      <c r="F35" s="2" t="s">
        <v>47</v>
      </c>
      <c r="G35" s="90">
        <v>412</v>
      </c>
      <c r="H35" s="94" t="e">
        <f>VLOOKUP(G35,#REF!,22,0)</f>
        <v>#REF!</v>
      </c>
      <c r="I35" s="98" t="e">
        <f>VLOOKUP(G35,#REF!,21,0)</f>
        <v>#REF!</v>
      </c>
      <c r="J35" s="94" t="e">
        <f>VLOOKUP(G35,#REF!,21,0)</f>
        <v>#REF!</v>
      </c>
      <c r="K35" s="10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10" t="e">
        <f t="shared" si="2"/>
        <v>#REF!</v>
      </c>
      <c r="AA35" s="94"/>
    </row>
    <row r="36" spans="1:27" ht="30" hidden="1" customHeight="1" x14ac:dyDescent="0.35">
      <c r="A36" s="4">
        <v>48</v>
      </c>
      <c r="B36" s="1"/>
      <c r="C36" s="2"/>
      <c r="D36" s="5"/>
      <c r="E36" s="2"/>
      <c r="F36" s="2" t="s">
        <v>47</v>
      </c>
      <c r="G36" s="85">
        <v>413</v>
      </c>
      <c r="H36" s="94" t="e">
        <f>VLOOKUP(G36,#REF!,22,0)</f>
        <v>#REF!</v>
      </c>
      <c r="I36" s="98" t="e">
        <f>VLOOKUP(G36,#REF!,21,0)</f>
        <v>#REF!</v>
      </c>
      <c r="J36" s="94" t="e">
        <f>VLOOKUP(G36,#REF!,21,0)</f>
        <v>#REF!</v>
      </c>
      <c r="K36" s="10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10" t="e">
        <f t="shared" si="2"/>
        <v>#REF!</v>
      </c>
      <c r="AA36" s="94"/>
    </row>
    <row r="37" spans="1:27" ht="30" hidden="1" customHeight="1" x14ac:dyDescent="0.35">
      <c r="A37" s="4">
        <v>49</v>
      </c>
      <c r="B37" s="1"/>
      <c r="C37" s="2"/>
      <c r="D37" s="5"/>
      <c r="E37" s="2"/>
      <c r="F37" s="2" t="s">
        <v>47</v>
      </c>
      <c r="G37" s="85">
        <v>414</v>
      </c>
      <c r="H37" s="94" t="e">
        <f>VLOOKUP(G37,#REF!,22,0)</f>
        <v>#REF!</v>
      </c>
      <c r="I37" s="98" t="e">
        <f>VLOOKUP(G37,#REF!,21,0)</f>
        <v>#REF!</v>
      </c>
      <c r="J37" s="94" t="e">
        <f>VLOOKUP(G37,#REF!,21,0)</f>
        <v>#REF!</v>
      </c>
      <c r="K37" s="10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10" t="e">
        <f t="shared" si="2"/>
        <v>#REF!</v>
      </c>
      <c r="AA37" s="94"/>
    </row>
    <row r="38" spans="1:27" ht="30" hidden="1" customHeight="1" thickBot="1" x14ac:dyDescent="0.4">
      <c r="A38" s="11">
        <v>50</v>
      </c>
      <c r="B38" s="12"/>
      <c r="C38" s="9"/>
      <c r="D38" s="6"/>
      <c r="E38" s="9"/>
      <c r="F38" s="9" t="s">
        <v>47</v>
      </c>
      <c r="G38" s="91">
        <v>415</v>
      </c>
      <c r="H38" s="95" t="e">
        <f>VLOOKUP(G38,#REF!,22,0)</f>
        <v>#REF!</v>
      </c>
      <c r="I38" s="99" t="e">
        <f>VLOOKUP(G38,#REF!,21,0)</f>
        <v>#REF!</v>
      </c>
      <c r="J38" s="108" t="e">
        <f>VLOOKUP(G38,#REF!,21,0)</f>
        <v>#REF!</v>
      </c>
      <c r="K38" s="104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111" t="e">
        <f t="shared" si="2"/>
        <v>#REF!</v>
      </c>
      <c r="AA38" s="108"/>
    </row>
    <row r="40" spans="1:27" x14ac:dyDescent="0.35">
      <c r="C40" s="15" t="s">
        <v>26</v>
      </c>
      <c r="D40" s="15"/>
      <c r="E40" s="15"/>
      <c r="F40" s="15"/>
      <c r="G40" s="15"/>
      <c r="H40" s="15"/>
      <c r="I40" s="15"/>
      <c r="J40" s="353" t="s">
        <v>25</v>
      </c>
    </row>
    <row r="41" spans="1:27" x14ac:dyDescent="0.35">
      <c r="C41" s="15"/>
      <c r="D41" s="15"/>
      <c r="E41" s="15"/>
      <c r="F41" s="15"/>
      <c r="G41" s="15"/>
      <c r="H41" s="15"/>
      <c r="I41" s="15"/>
      <c r="J41" s="15"/>
    </row>
    <row r="42" spans="1:27" x14ac:dyDescent="0.35">
      <c r="C42" s="15" t="s">
        <v>24</v>
      </c>
      <c r="D42" s="15"/>
      <c r="E42" s="15"/>
      <c r="F42" s="15"/>
      <c r="G42" s="15"/>
      <c r="H42" s="15"/>
      <c r="I42" s="15"/>
      <c r="J42" s="220" t="s">
        <v>103</v>
      </c>
    </row>
  </sheetData>
  <sortState ref="A18:AB21">
    <sortCondition descending="1" ref="Z18:Z21"/>
  </sortState>
  <mergeCells count="5">
    <mergeCell ref="A1:AB2"/>
    <mergeCell ref="A3:AA3"/>
    <mergeCell ref="A4:AA4"/>
    <mergeCell ref="A5:AA5"/>
    <mergeCell ref="N8:O8"/>
  </mergeCells>
  <pageMargins left="0.70866141732283472" right="0.70866141732283472" top="0.74803149606299213" bottom="0.74803149606299213" header="0.31496062992125984" footer="0.31496062992125984"/>
  <pageSetup paperSize="9" scale="53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Конкурсы 9</vt:lpstr>
      <vt:lpstr>Поход 9</vt:lpstr>
      <vt:lpstr>КТМ9</vt:lpstr>
      <vt:lpstr>Сводный 9</vt:lpstr>
      <vt:lpstr>Лист3</vt:lpstr>
      <vt:lpstr>'Конкурсы 9'!Print_Area</vt:lpstr>
      <vt:lpstr>КТМ9!Print_Area</vt:lpstr>
      <vt:lpstr>'Поход 9'!Print_Area</vt:lpstr>
      <vt:lpstr>'Сводный 9'!Print_Area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Nyshka</cp:lastModifiedBy>
  <cp:lastPrinted>2018-04-24T06:06:12Z</cp:lastPrinted>
  <dcterms:created xsi:type="dcterms:W3CDTF">2015-04-04T13:56:32Z</dcterms:created>
  <dcterms:modified xsi:type="dcterms:W3CDTF">2018-04-26T07:34:58Z</dcterms:modified>
</cp:coreProperties>
</file>